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645" windowWidth="20535" windowHeight="1170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state="hidden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9" i="7" l="1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C27" i="16" l="1"/>
  <c r="C26" i="8" l="1"/>
  <c r="E31" i="19" l="1"/>
  <c r="C36" i="19" l="1"/>
  <c r="E36" i="19" s="1"/>
  <c r="F44" i="7" l="1"/>
  <c r="C26" i="19" l="1"/>
  <c r="C17" i="19"/>
  <c r="A2" i="16" l="1"/>
  <c r="A2" i="15"/>
  <c r="C12" i="8" s="1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A2" i="8"/>
  <c r="A2" i="4"/>
  <c r="C9" i="9" l="1"/>
  <c r="C15" i="8" s="1"/>
  <c r="E29" i="19"/>
  <c r="C9" i="16"/>
  <c r="C21" i="16"/>
  <c r="C8" i="8" s="1"/>
  <c r="C13" i="15"/>
  <c r="C15" i="15" s="1"/>
  <c r="C11" i="8" s="1"/>
  <c r="C9" i="11"/>
  <c r="C28" i="8" s="1"/>
  <c r="C15" i="16" l="1"/>
  <c r="C11" i="17"/>
  <c r="K10" i="17" s="1"/>
  <c r="C13" i="19"/>
  <c r="C27" i="19" s="1"/>
  <c r="C33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2" l="1"/>
  <c r="C32" i="8" s="1"/>
  <c r="E32" i="8" s="1"/>
  <c r="C9" i="13" l="1"/>
  <c r="F8" i="2" l="1"/>
  <c r="F8" i="7"/>
  <c r="F43" i="7" s="1"/>
  <c r="F43" i="2" l="1"/>
  <c r="C9" i="10" s="1"/>
  <c r="C15" i="11" l="1"/>
  <c r="C29" i="8" s="1"/>
  <c r="C15" i="13"/>
  <c r="C27" i="8" s="1"/>
  <c r="C14" i="4"/>
  <c r="C25" i="8" s="1"/>
  <c r="C25" i="3"/>
  <c r="C23" i="8" s="1"/>
  <c r="F45" i="7"/>
  <c r="C18" i="8" s="1"/>
  <c r="C19" i="3"/>
  <c r="C22" i="8" s="1"/>
  <c r="C13" i="3"/>
  <c r="C21" i="8" s="1"/>
  <c r="C8" i="4"/>
  <c r="C24" i="8" s="1"/>
  <c r="C10" i="10"/>
  <c r="C17" i="8" s="1"/>
  <c r="F45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<sst xmlns="http://schemas.openxmlformats.org/spreadsheetml/2006/main" count="586" uniqueCount="255">
  <si>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</si>
  <si>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</si>
  <si>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</si>
  <si>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</si>
  <si>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</si>
  <si>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</si>
  <si>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</si>
  <si>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</si>
  <si>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</si>
  <si>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</si>
  <si>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</si>
  <si>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</si>
  <si>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</si>
  <si>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</si>
  <si>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</si>
  <si>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</si>
  <si>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</si>
  <si>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</si>
  <si>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</si>
  <si>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</si>
  <si>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</si>
  <si>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</si>
  <si>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</si>
  <si>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</si>
  <si>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</si>
  <si>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</si>
  <si>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</si>
  <si>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</si>
  <si>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</si>
  <si>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</si>
  <si>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</si>
  <si>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</si>
  <si>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</si>
  <si>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</si>
  <si>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</si>
  <si>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</si>
  <si>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</si>
  <si>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</si>
  <si>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</si>
  <si>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</si>
  <si>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</si>
  <si>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</si>
  <si>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</si>
  <si>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</si>
  <si>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</si>
  <si>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</si>
  <si>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</si>
  <si>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</si>
  <si>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</si>
  <si>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</si>
  <si>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</si>
  <si>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</si>
  <si>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</si>
  <si>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</si>
  <si>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</si>
  <si>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</si>
  <si>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</si>
  <si>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</si>
  <si>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</si>
  <si>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</si>
  <si>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</si>
  <si>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</si>
  <si>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</si>
  <si>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</si>
  <si>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</si>
  <si>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</si>
  <si>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</si>
  <si>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</si>
  <si>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</si>
  <si>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</si>
  <si>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</si>
  <si>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</si>
  <si>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</si>
  <si>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</si>
  <si>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</si>
  <si>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</si>
  <si>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</si>
  <si>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</si>
  <si>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</si>
  <si>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</si>
  <si>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</si>
  <si>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</si>
  <si>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</si>
  <si>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</si>
  <si>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</si>
  <si>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</si>
  <si>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</si>
  <si>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</si>
  <si>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</si>
  <si>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</si>
  <si>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</si>
  <si>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</si>
  <si>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</si>
  <si>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</si>
  <si>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</si>
  <si>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</si>
  <si>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</si>
  <si>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</si>
  <si>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</si>
  <si>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</si>
  <si>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</si>
  <si>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</si>
  <si>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</si>
  <si>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</si>
  <si>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</si>
  <si>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</si>
  <si>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</si>
  <si>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</si>
  <si>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</si>
  <si>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</si>
  <si>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</si>
  <si>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</si>
  <si>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</si>
  <si>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</si>
  <si>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</si>
  <si>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</si>
  <si>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</si>
  <si>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</si>
  <si>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</si>
  <si>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</si>
  <si>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</si>
  <si>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</si>
  <si>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</si>
  <si>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</si>
  <si>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</si>
  <si>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</si>
  <si>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</si>
  <si>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</si>
  <si>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</si>
  <si>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</si>
  <si>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</si>
  <si>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</si>
  <si>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</si>
  <si>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</si>
  <si>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</si>
  <si>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</si>
  <si>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</si>
  <si>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</si>
  <si>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</si>
  <si>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</si>
  <si>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</si>
  <si>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</si>
  <si>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</si>
  <si>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</si>
  <si>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</si>
  <si>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</si>
  <si>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</si>
  <si>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</si>
  <si>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</si>
  <si>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</si>
  <si>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</si>
  <si>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</si>
  <si>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</si>
  <si>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</si>
  <si>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</si>
  <si>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</si>
  <si>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</si>
  <si>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</si>
  <si>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</si>
  <si>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</si>
  <si>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</si>
  <si>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</si>
  <si>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</si>
  <si>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</si>
  <si>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</si>
  <si>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</si>
  <si>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</si>
  <si>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</si>
  <si>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</si>
  <si>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</si>
  <si>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</si>
  <si>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</si>
  <si>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</si>
  <si>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</si>
  <si>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</si>
  <si>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</si>
  <si>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</si>
  <si>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</si>
  <si>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</si>
  <si>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</si>
  <si>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</si>
  <si>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</si>
  <si>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</si>
  <si>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</si>
  <si>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</si>
  <si>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</si>
  <si>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</si>
  <si>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</si>
  <si>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</si>
  <si>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</si>
  <si>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</si>
  <si>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</si>
  <si>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</si>
  <si>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</si>
  <si>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</si>
  <si>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 xml:space="preserve">Ledelsessystem, drift af ISO 9001 </t>
  </si>
  <si>
    <t xml:space="preserve">Ledningsnet ≤ Ø 200 mm </t>
  </si>
  <si>
    <t xml:space="preserve">Ø 200 mm &lt; Ledningsnet ≤ Ø 500 mm </t>
  </si>
  <si>
    <t>Ø 500 mm &lt; Ledningsnet ≤ Ø 800 mm</t>
  </si>
  <si>
    <t>Strømpeforing ≤ Ø 200 mm</t>
  </si>
  <si>
    <t>Strømpeforing Ø 200 mm &lt; Ledningsnet ≤ Ø 500 mm</t>
  </si>
  <si>
    <t>Strømpeforing Ø 500 mm &lt; Ledningsnet ≤ Ø 800 mm</t>
  </si>
  <si>
    <t>Pumpestationer i brønde (&lt; 6,25 m2), Konstruktioner</t>
  </si>
  <si>
    <t>Pumpestationer i brønde (&lt; 6,25 m2), Mek/EL</t>
  </si>
  <si>
    <t>Pumpestationer i brønde (&lt; 6,25 m2), SRO</t>
  </si>
  <si>
    <t>2014</t>
  </si>
  <si>
    <t>75</t>
  </si>
  <si>
    <t>50</t>
  </si>
  <si>
    <t>20</t>
  </si>
  <si>
    <t>10</t>
  </si>
  <si>
    <t>Pumpestationer m. overbygning (&lt; 20 m2), Mek/EL</t>
  </si>
  <si>
    <t>Pumpestationer i underjordiske bygværker (&lt;50 m2), SRO</t>
  </si>
  <si>
    <t>Pumpestationer i underjordiske bygværker (&lt;50 m2), Mek/El</t>
  </si>
  <si>
    <t>Pumpeinstallation Miljøklasse A (100-300 l/s) - Mek/EL</t>
  </si>
  <si>
    <t>Pumpeinstallation Miljøklasse A (100-300 l/s) - SRO</t>
  </si>
  <si>
    <t>Brønde</t>
  </si>
  <si>
    <t>Pumpestationer i underjordiske bygværker (&lt;50 m2), Konstruktioner</t>
  </si>
  <si>
    <t>Overbygning</t>
  </si>
  <si>
    <t>Jordbassin Klasse B</t>
  </si>
  <si>
    <t>Slutafvanding, slam - højteknologisk (centrifuger), Mek/El</t>
  </si>
  <si>
    <t>Indløb med riste, Mek/EL</t>
  </si>
  <si>
    <t>Indløb med riste, SRO</t>
  </si>
  <si>
    <t>Sand- og fedtfang, Mek/EL</t>
  </si>
  <si>
    <t>Efterklaringstanke, Mek/El</t>
  </si>
  <si>
    <t>Forafvanding, slam, Konstruktion</t>
  </si>
  <si>
    <t>Forafvanding, slam, Mek/EL</t>
  </si>
  <si>
    <t>Forafvanding, slam, SRO</t>
  </si>
  <si>
    <t>Slutdisponering, slam - højteknologisk (slamtørring), Mek/EL</t>
  </si>
  <si>
    <t>Slutdisponering, slam - højteknologisk (slamtørring), SRO</t>
  </si>
  <si>
    <t>Gasdisponering, Mek/EL</t>
  </si>
  <si>
    <t>Gasdisponering, SRO</t>
  </si>
  <si>
    <t>60</t>
  </si>
  <si>
    <t>25</t>
  </si>
  <si>
    <t>Solcelleanlæg</t>
  </si>
  <si>
    <t>Køkken</t>
  </si>
  <si>
    <t>Vinduer og døre</t>
  </si>
  <si>
    <t>Automatisk port</t>
  </si>
  <si>
    <t>Strømpeforing Ø 1000 mm &lt; Ledningsnet ≤ Ø 1200 mm</t>
  </si>
  <si>
    <t>Pumpestationer m. overbygning (&lt; 20 m2), Konstruktioner</t>
  </si>
  <si>
    <t>Pumpestationer m. overbygning (&lt; 20 m2), SRO</t>
  </si>
  <si>
    <t>Indløb-/udløbsarrangement</t>
  </si>
  <si>
    <t>Rådnetanke, slam, Konstruktioner</t>
  </si>
  <si>
    <t>Rådnetanke, slam, Mek/EL</t>
  </si>
  <si>
    <t>Beluftningstanke, Mek/EL</t>
  </si>
  <si>
    <t>Beluftningstanke, SRO</t>
  </si>
  <si>
    <t>Indløb med riste, Konstruktioner</t>
  </si>
  <si>
    <t>Tjenestemandspensioner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</si>
  <si>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</si>
  <si>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</si>
  <si>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</si>
  <si>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</si>
  <si>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</si>
  <si>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Roskilde Spildevand AS</t>
  </si>
  <si>
    <t>S080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</si>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</sst>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252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253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110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135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91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29" t="s">
        <v>145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35" t="s">
        <v>146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Roskilde Spildevand AS</v>
      </c>
      <c r="B1" s="56"/>
      <c r="C1" s="56"/>
      <c r="D1" s="56"/>
      <c r="E1" s="56"/>
    </row>
    <row r="2" spans="1:5" x14ac:dyDescent="0.25">
      <c r="A2" s="222" t="str">
        <f>'1. Forside'!A2</f>
        <v>S080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125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13" t="s">
        <v>195</v>
      </c>
      <c r="C7" s="51">
        <v>200000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200000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154</v>
      </c>
      <c r="C11" s="193"/>
      <c r="D11" s="190"/>
      <c r="E11" s="56"/>
    </row>
    <row r="12" spans="1:5" ht="16.7" customHeight="1" x14ac:dyDescent="0.25">
      <c r="A12" s="56"/>
      <c r="B12" s="108" t="s">
        <v>155</v>
      </c>
      <c r="C12" s="19">
        <v>0</v>
      </c>
      <c r="D12" s="153" t="s">
        <v>0</v>
      </c>
      <c r="E12" s="56"/>
    </row>
    <row r="13" spans="1:5" ht="16.7" customHeight="1" x14ac:dyDescent="0.25">
      <c r="A13" s="56"/>
      <c r="B13" s="108" t="s">
        <v>156</v>
      </c>
      <c r="C13" s="40">
        <v>0</v>
      </c>
      <c r="D13" s="153" t="s">
        <v>0</v>
      </c>
      <c r="E13" s="56"/>
    </row>
    <row r="14" spans="1:5" x14ac:dyDescent="0.25">
      <c r="A14" s="56"/>
      <c r="B14" s="28" t="s">
        <v>157</v>
      </c>
      <c r="C14" s="55">
        <f>C12-C13</f>
        <v>0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Roskilde Spildevand AS</v>
      </c>
      <c r="B1" s="26"/>
      <c r="C1" s="26"/>
      <c r="D1" s="26"/>
      <c r="E1" s="26"/>
    </row>
    <row r="2" spans="1:5" x14ac:dyDescent="0.25">
      <c r="A2" s="223" t="str">
        <f>'1. Forside'!A2</f>
        <v>S080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124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158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159</v>
      </c>
      <c r="C12" s="273"/>
      <c r="D12" s="274"/>
      <c r="E12" s="26"/>
    </row>
    <row r="13" spans="1:5" ht="15.75" customHeight="1" x14ac:dyDescent="0.25">
      <c r="A13" s="26"/>
      <c r="B13" s="108" t="s">
        <v>160</v>
      </c>
      <c r="C13" s="19"/>
      <c r="D13" s="153" t="s">
        <v>0</v>
      </c>
      <c r="E13" s="26"/>
    </row>
    <row r="14" spans="1:5" x14ac:dyDescent="0.25">
      <c r="A14" s="26"/>
      <c r="B14" s="108" t="s">
        <v>161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Roskilde Spildevand AS</v>
      </c>
      <c r="B1" s="26"/>
      <c r="C1" s="26"/>
      <c r="D1" s="26"/>
      <c r="E1" s="26"/>
    </row>
    <row r="2" spans="1:5" x14ac:dyDescent="0.25">
      <c r="A2" s="223" t="str">
        <f>'1. Forside'!A2</f>
        <v>S080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123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51">
        <v>4664000</v>
      </c>
      <c r="D7" s="191" t="s">
        <v>0</v>
      </c>
      <c r="E7" s="26"/>
    </row>
    <row r="8" spans="1:5" x14ac:dyDescent="0.25">
      <c r="A8" s="26"/>
      <c r="B8" s="110" t="s">
        <v>165</v>
      </c>
      <c r="C8" s="51">
        <v>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4664000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4419019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4862000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-442981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Roskilde Spildevand AS</v>
      </c>
      <c r="B1" s="26"/>
      <c r="C1" s="26"/>
      <c r="D1" s="26"/>
      <c r="E1" s="26"/>
    </row>
    <row r="2" spans="1:5" x14ac:dyDescent="0.25">
      <c r="A2" s="223" t="str">
        <f>'1. Forside'!A2</f>
        <v>S080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122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-1742333</v>
      </c>
      <c r="D7" s="191" t="s">
        <v>0</v>
      </c>
      <c r="E7" s="26"/>
    </row>
    <row r="8" spans="1:5" x14ac:dyDescent="0.25">
      <c r="A8" s="26"/>
      <c r="B8" s="111" t="s">
        <v>170</v>
      </c>
      <c r="C8" s="51">
        <v>-1742333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0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0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v>0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Roskilde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S080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121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144533767.5954133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59695782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3612169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501315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3139384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66948650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4580494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4580494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-13191037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-32181209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-18187584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0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-63559830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7969314</v>
      </c>
      <c r="D27" s="79" t="s">
        <v>0</v>
      </c>
      <c r="E27" s="10">
        <f>IF(C27&lt;0,0,-C27)</f>
        <v>-7969314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>
        <v>0</v>
      </c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121076015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121076015</v>
      </c>
      <c r="D36" s="79" t="s">
        <v>0</v>
      </c>
      <c r="E36" s="10">
        <f>-C36</f>
        <v>-121076015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15488438.595413297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Roskilde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S080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5590146</v>
      </c>
      <c r="D7" s="224" t="s">
        <v>0</v>
      </c>
      <c r="E7" s="225">
        <v>2072211</v>
      </c>
      <c r="F7" s="224" t="s">
        <v>0</v>
      </c>
      <c r="G7" s="225">
        <v>6285123.76328329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2072210</v>
      </c>
      <c r="F8" s="224" t="s">
        <v>0</v>
      </c>
      <c r="G8" s="226">
        <v>0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5590146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1</v>
      </c>
      <c r="F11" s="228" t="s">
        <v>0</v>
      </c>
      <c r="G11" s="55">
        <f>E11+G7-G8-G9</f>
        <v>6285124.76328329</v>
      </c>
      <c r="H11" s="228" t="s">
        <v>0</v>
      </c>
      <c r="I11" s="55">
        <f>G11+I7-I8-I9</f>
        <v>6285124.76328329</v>
      </c>
      <c r="J11" s="228" t="s">
        <v>0</v>
      </c>
      <c r="K11" s="55">
        <f>K7-K8-K9+K10+I11</f>
        <v>6285124.76328329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Roskilde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S080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109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55870710.06321305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-212308.6982402096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-2793536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52864865.364972837</v>
      </c>
      <c r="D13" s="79" t="s">
        <v>0</v>
      </c>
      <c r="E13" s="6">
        <f>C13</f>
        <v>52864865.364972837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58748006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254</v>
      </c>
      <c r="C16" s="14">
        <f>'6. Gennemførte investeringer'!F45</f>
        <v>6124273.959999999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-886650.54666666687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investeringer'!F45</f>
        <v>3601622.5866666664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67587252</v>
      </c>
      <c r="D19" s="79" t="s">
        <v>0</v>
      </c>
      <c r="E19" s="8">
        <f>C19</f>
        <v>67587252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omkostninger'!C13</f>
        <v>5873888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omkostninger'!C19</f>
        <v>185000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omkostninger'!C25</f>
        <v>12785507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servicemål'!C8</f>
        <v>200000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servicemål'!C14</f>
        <v>0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4664000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-442981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23265414</v>
      </c>
      <c r="D30" s="79" t="s">
        <v>0</v>
      </c>
      <c r="E30" s="6">
        <f>C30</f>
        <v>23265414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0</v>
      </c>
      <c r="D32" s="79" t="s">
        <v>0</v>
      </c>
      <c r="E32" s="10">
        <f>C32</f>
        <v>0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9">
        <f>'14. Kontrol med indtægtsrammen'!E37</f>
        <v>15488438.595413297</v>
      </c>
      <c r="D34" s="79" t="s">
        <v>0</v>
      </c>
      <c r="E34" s="12">
        <f>C34</f>
        <v>15488438.595413297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159205969.96038613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4020974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39.593881969986903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Roskilde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S080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131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58363100.04173547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-74850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C7-C8</f>
        <v>58437950.04173547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2645492.7023999998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2068796.7238775752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-576695.97852242459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57861254.063213043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251</v>
      </c>
      <c r="C25" s="19">
        <v>4992321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3001777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-1990544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55870710.06321305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-212308.6982402096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Roskilde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S080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130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35019761.067621946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55658401.364972837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55870710.06321305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8">
        <v>13397796.273158491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2793536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Roskilde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S080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2557208539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58748006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58748006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47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Roskilde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S080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133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196</v>
      </c>
      <c r="C8" s="30" t="s">
        <v>205</v>
      </c>
      <c r="D8" s="31" t="s">
        <v>206</v>
      </c>
      <c r="E8" s="32">
        <v>14504975</v>
      </c>
      <c r="F8" s="34">
        <f t="shared" ref="F8" si="0">E8/D8</f>
        <v>193399.66666666666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 t="s">
        <v>205</v>
      </c>
      <c r="D9" s="31" t="s">
        <v>206</v>
      </c>
      <c r="E9" s="32">
        <v>2798912</v>
      </c>
      <c r="F9" s="34">
        <f t="shared" ref="F9:F42" si="1">E9/D9</f>
        <v>37318.826666666668</v>
      </c>
      <c r="G9" s="35" t="s">
        <v>0</v>
      </c>
      <c r="H9" s="26"/>
    </row>
    <row r="10" spans="1:8" s="150" customFormat="1" x14ac:dyDescent="0.25">
      <c r="A10" s="26"/>
      <c r="B10" s="29" t="s">
        <v>198</v>
      </c>
      <c r="C10" s="30" t="s">
        <v>205</v>
      </c>
      <c r="D10" s="31" t="s">
        <v>206</v>
      </c>
      <c r="E10" s="32">
        <v>2593841</v>
      </c>
      <c r="F10" s="34">
        <f t="shared" si="1"/>
        <v>34584.546666666669</v>
      </c>
      <c r="G10" s="35" t="s">
        <v>0</v>
      </c>
      <c r="H10" s="26"/>
    </row>
    <row r="11" spans="1:8" s="150" customFormat="1" x14ac:dyDescent="0.25">
      <c r="A11" s="26"/>
      <c r="B11" s="29" t="s">
        <v>199</v>
      </c>
      <c r="C11" s="30" t="s">
        <v>205</v>
      </c>
      <c r="D11" s="31" t="s">
        <v>207</v>
      </c>
      <c r="E11" s="32">
        <v>2156303</v>
      </c>
      <c r="F11" s="34">
        <f t="shared" si="1"/>
        <v>43126.06</v>
      </c>
      <c r="G11" s="35" t="s">
        <v>0</v>
      </c>
      <c r="H11" s="26"/>
    </row>
    <row r="12" spans="1:8" s="150" customFormat="1" x14ac:dyDescent="0.25">
      <c r="A12" s="26"/>
      <c r="B12" s="29" t="s">
        <v>200</v>
      </c>
      <c r="C12" s="30" t="s">
        <v>205</v>
      </c>
      <c r="D12" s="31" t="s">
        <v>207</v>
      </c>
      <c r="E12" s="32">
        <v>1167474</v>
      </c>
      <c r="F12" s="34">
        <f t="shared" si="1"/>
        <v>23349.48</v>
      </c>
      <c r="G12" s="35" t="s">
        <v>0</v>
      </c>
      <c r="H12" s="26"/>
    </row>
    <row r="13" spans="1:8" s="150" customFormat="1" x14ac:dyDescent="0.25">
      <c r="A13" s="26"/>
      <c r="B13" s="29" t="s">
        <v>201</v>
      </c>
      <c r="C13" s="30" t="s">
        <v>205</v>
      </c>
      <c r="D13" s="31" t="s">
        <v>207</v>
      </c>
      <c r="E13" s="32">
        <v>783289</v>
      </c>
      <c r="F13" s="34">
        <f t="shared" si="1"/>
        <v>15665.78</v>
      </c>
      <c r="G13" s="35" t="s">
        <v>0</v>
      </c>
      <c r="H13" s="26"/>
    </row>
    <row r="14" spans="1:8" s="150" customFormat="1" x14ac:dyDescent="0.25">
      <c r="A14" s="26"/>
      <c r="B14" s="29" t="s">
        <v>202</v>
      </c>
      <c r="C14" s="30" t="s">
        <v>205</v>
      </c>
      <c r="D14" s="31" t="s">
        <v>207</v>
      </c>
      <c r="E14" s="32">
        <v>555000</v>
      </c>
      <c r="F14" s="34">
        <f t="shared" si="1"/>
        <v>11100</v>
      </c>
      <c r="G14" s="35" t="s">
        <v>0</v>
      </c>
      <c r="H14" s="26"/>
    </row>
    <row r="15" spans="1:8" s="150" customFormat="1" x14ac:dyDescent="0.25">
      <c r="A15" s="26"/>
      <c r="B15" s="29" t="s">
        <v>203</v>
      </c>
      <c r="C15" s="30" t="s">
        <v>205</v>
      </c>
      <c r="D15" s="31" t="s">
        <v>208</v>
      </c>
      <c r="E15" s="32">
        <v>1550229</v>
      </c>
      <c r="F15" s="34">
        <f t="shared" si="1"/>
        <v>77511.45</v>
      </c>
      <c r="G15" s="35" t="s">
        <v>0</v>
      </c>
      <c r="H15" s="26"/>
    </row>
    <row r="16" spans="1:8" s="150" customFormat="1" x14ac:dyDescent="0.25">
      <c r="A16" s="26"/>
      <c r="B16" s="29" t="s">
        <v>204</v>
      </c>
      <c r="C16" s="30" t="s">
        <v>205</v>
      </c>
      <c r="D16" s="31" t="s">
        <v>209</v>
      </c>
      <c r="E16" s="32">
        <v>161210</v>
      </c>
      <c r="F16" s="34">
        <f t="shared" si="1"/>
        <v>16121</v>
      </c>
      <c r="G16" s="35" t="s">
        <v>0</v>
      </c>
      <c r="H16" s="26"/>
    </row>
    <row r="17" spans="1:8" s="150" customFormat="1" x14ac:dyDescent="0.25">
      <c r="A17" s="26"/>
      <c r="B17" s="29" t="s">
        <v>210</v>
      </c>
      <c r="C17" s="30" t="s">
        <v>205</v>
      </c>
      <c r="D17" s="31" t="s">
        <v>208</v>
      </c>
      <c r="E17" s="32">
        <v>947138</v>
      </c>
      <c r="F17" s="34">
        <f t="shared" si="1"/>
        <v>47356.9</v>
      </c>
      <c r="G17" s="35" t="s">
        <v>0</v>
      </c>
      <c r="H17" s="26"/>
    </row>
    <row r="18" spans="1:8" s="150" customFormat="1" x14ac:dyDescent="0.25">
      <c r="A18" s="26"/>
      <c r="B18" s="29" t="s">
        <v>211</v>
      </c>
      <c r="C18" s="30" t="s">
        <v>205</v>
      </c>
      <c r="D18" s="31" t="s">
        <v>209</v>
      </c>
      <c r="E18" s="32">
        <v>503049</v>
      </c>
      <c r="F18" s="34">
        <f t="shared" si="1"/>
        <v>50304.9</v>
      </c>
      <c r="G18" s="35" t="s">
        <v>0</v>
      </c>
      <c r="H18" s="26"/>
    </row>
    <row r="19" spans="1:8" s="150" customFormat="1" x14ac:dyDescent="0.25">
      <c r="A19" s="26"/>
      <c r="B19" s="29" t="s">
        <v>212</v>
      </c>
      <c r="C19" s="30" t="s">
        <v>205</v>
      </c>
      <c r="D19" s="31" t="s">
        <v>208</v>
      </c>
      <c r="E19" s="32">
        <v>453132</v>
      </c>
      <c r="F19" s="34">
        <f t="shared" si="1"/>
        <v>22656.6</v>
      </c>
      <c r="G19" s="35" t="s">
        <v>0</v>
      </c>
      <c r="H19" s="26"/>
    </row>
    <row r="20" spans="1:8" s="150" customFormat="1" x14ac:dyDescent="0.25">
      <c r="A20" s="26"/>
      <c r="B20" s="29" t="s">
        <v>211</v>
      </c>
      <c r="C20" s="30" t="s">
        <v>205</v>
      </c>
      <c r="D20" s="31" t="s">
        <v>209</v>
      </c>
      <c r="E20" s="32">
        <v>20170</v>
      </c>
      <c r="F20" s="34">
        <f t="shared" si="1"/>
        <v>2017</v>
      </c>
      <c r="G20" s="35" t="s">
        <v>0</v>
      </c>
      <c r="H20" s="26"/>
    </row>
    <row r="21" spans="1:8" s="150" customFormat="1" x14ac:dyDescent="0.25">
      <c r="A21" s="26"/>
      <c r="B21" s="29" t="s">
        <v>213</v>
      </c>
      <c r="C21" s="30" t="s">
        <v>205</v>
      </c>
      <c r="D21" s="31" t="s">
        <v>208</v>
      </c>
      <c r="E21" s="32">
        <v>1128359</v>
      </c>
      <c r="F21" s="34">
        <f t="shared" si="1"/>
        <v>56417.95</v>
      </c>
      <c r="G21" s="35" t="s">
        <v>0</v>
      </c>
      <c r="H21" s="26"/>
    </row>
    <row r="22" spans="1:8" s="150" customFormat="1" x14ac:dyDescent="0.25">
      <c r="A22" s="26"/>
      <c r="B22" s="29" t="s">
        <v>214</v>
      </c>
      <c r="C22" s="30" t="s">
        <v>205</v>
      </c>
      <c r="D22" s="31" t="s">
        <v>209</v>
      </c>
      <c r="E22" s="32">
        <v>314660</v>
      </c>
      <c r="F22" s="34">
        <f t="shared" si="1"/>
        <v>31466</v>
      </c>
      <c r="G22" s="35" t="s">
        <v>0</v>
      </c>
      <c r="H22" s="26"/>
    </row>
    <row r="23" spans="1:8" s="150" customFormat="1" x14ac:dyDescent="0.25">
      <c r="A23" s="26"/>
      <c r="B23" s="29" t="s">
        <v>215</v>
      </c>
      <c r="C23" s="30" t="s">
        <v>205</v>
      </c>
      <c r="D23" s="31" t="s">
        <v>206</v>
      </c>
      <c r="E23" s="32">
        <v>2068692</v>
      </c>
      <c r="F23" s="34">
        <f t="shared" si="1"/>
        <v>27582.560000000001</v>
      </c>
      <c r="G23" s="35" t="s">
        <v>0</v>
      </c>
      <c r="H23" s="26"/>
    </row>
    <row r="24" spans="1:8" s="150" customFormat="1" ht="26.25" x14ac:dyDescent="0.25">
      <c r="A24" s="26"/>
      <c r="B24" s="29" t="s">
        <v>216</v>
      </c>
      <c r="C24" s="30" t="s">
        <v>205</v>
      </c>
      <c r="D24" s="31" t="s">
        <v>207</v>
      </c>
      <c r="E24" s="32">
        <v>39760</v>
      </c>
      <c r="F24" s="34">
        <f t="shared" si="1"/>
        <v>795.2</v>
      </c>
      <c r="G24" s="35" t="s">
        <v>0</v>
      </c>
      <c r="H24" s="26"/>
    </row>
    <row r="25" spans="1:8" s="150" customFormat="1" x14ac:dyDescent="0.25">
      <c r="A25" s="26"/>
      <c r="B25" s="29" t="s">
        <v>217</v>
      </c>
      <c r="C25" s="30" t="s">
        <v>205</v>
      </c>
      <c r="D25" s="31" t="s">
        <v>206</v>
      </c>
      <c r="E25" s="32">
        <v>161885</v>
      </c>
      <c r="F25" s="34">
        <f t="shared" si="1"/>
        <v>2158.4666666666667</v>
      </c>
      <c r="G25" s="35" t="s">
        <v>0</v>
      </c>
      <c r="H25" s="26"/>
    </row>
    <row r="26" spans="1:8" s="150" customFormat="1" x14ac:dyDescent="0.25">
      <c r="A26" s="26"/>
      <c r="B26" s="29" t="s">
        <v>218</v>
      </c>
      <c r="C26" s="30" t="s">
        <v>205</v>
      </c>
      <c r="D26" s="31" t="s">
        <v>207</v>
      </c>
      <c r="E26" s="32">
        <v>237120</v>
      </c>
      <c r="F26" s="34">
        <f t="shared" si="1"/>
        <v>4742.3999999999996</v>
      </c>
      <c r="G26" s="35" t="s">
        <v>0</v>
      </c>
      <c r="H26" s="26"/>
    </row>
    <row r="27" spans="1:8" s="150" customFormat="1" x14ac:dyDescent="0.25">
      <c r="A27" s="26"/>
      <c r="B27" s="29" t="s">
        <v>219</v>
      </c>
      <c r="C27" s="30" t="s">
        <v>205</v>
      </c>
      <c r="D27" s="31" t="s">
        <v>208</v>
      </c>
      <c r="E27" s="32">
        <v>1563804</v>
      </c>
      <c r="F27" s="34">
        <f t="shared" si="1"/>
        <v>78190.2</v>
      </c>
      <c r="G27" s="35" t="s">
        <v>0</v>
      </c>
      <c r="H27" s="26"/>
    </row>
    <row r="28" spans="1:8" s="150" customFormat="1" x14ac:dyDescent="0.25">
      <c r="A28" s="26"/>
      <c r="B28" s="29" t="s">
        <v>220</v>
      </c>
      <c r="C28" s="30" t="s">
        <v>205</v>
      </c>
      <c r="D28" s="31" t="s">
        <v>208</v>
      </c>
      <c r="E28" s="32">
        <v>218265</v>
      </c>
      <c r="F28" s="34">
        <f t="shared" si="1"/>
        <v>10913.25</v>
      </c>
      <c r="G28" s="35" t="s">
        <v>0</v>
      </c>
      <c r="H28" s="26"/>
    </row>
    <row r="29" spans="1:8" s="150" customFormat="1" x14ac:dyDescent="0.25">
      <c r="A29" s="26"/>
      <c r="B29" s="29" t="s">
        <v>221</v>
      </c>
      <c r="C29" s="30" t="s">
        <v>205</v>
      </c>
      <c r="D29" s="31" t="s">
        <v>209</v>
      </c>
      <c r="E29" s="32">
        <v>2449508</v>
      </c>
      <c r="F29" s="34">
        <f t="shared" si="1"/>
        <v>244950.8</v>
      </c>
      <c r="G29" s="35" t="s">
        <v>0</v>
      </c>
      <c r="H29" s="26"/>
    </row>
    <row r="30" spans="1:8" s="150" customFormat="1" x14ac:dyDescent="0.25">
      <c r="A30" s="26"/>
      <c r="B30" s="29" t="s">
        <v>222</v>
      </c>
      <c r="C30" s="30" t="s">
        <v>205</v>
      </c>
      <c r="D30" s="31" t="s">
        <v>208</v>
      </c>
      <c r="E30" s="32">
        <v>332790</v>
      </c>
      <c r="F30" s="34">
        <f t="shared" si="1"/>
        <v>16639.5</v>
      </c>
      <c r="G30" s="35" t="s">
        <v>0</v>
      </c>
      <c r="H30" s="26"/>
    </row>
    <row r="31" spans="1:8" s="150" customFormat="1" x14ac:dyDescent="0.25">
      <c r="A31" s="26"/>
      <c r="B31" s="29" t="s">
        <v>223</v>
      </c>
      <c r="C31" s="30" t="s">
        <v>205</v>
      </c>
      <c r="D31" s="31" t="s">
        <v>208</v>
      </c>
      <c r="E31" s="32">
        <v>987753</v>
      </c>
      <c r="F31" s="34">
        <f t="shared" si="1"/>
        <v>49387.65</v>
      </c>
      <c r="G31" s="35" t="s">
        <v>0</v>
      </c>
      <c r="H31" s="26"/>
    </row>
    <row r="32" spans="1:8" s="150" customFormat="1" x14ac:dyDescent="0.25">
      <c r="A32" s="26"/>
      <c r="B32" s="29" t="s">
        <v>224</v>
      </c>
      <c r="C32" s="30" t="s">
        <v>205</v>
      </c>
      <c r="D32" s="31" t="s">
        <v>231</v>
      </c>
      <c r="E32" s="32">
        <v>44310</v>
      </c>
      <c r="F32" s="34">
        <f t="shared" si="1"/>
        <v>738.5</v>
      </c>
      <c r="G32" s="35" t="s">
        <v>0</v>
      </c>
      <c r="H32" s="26"/>
    </row>
    <row r="33" spans="1:8" s="150" customFormat="1" x14ac:dyDescent="0.25">
      <c r="A33" s="26"/>
      <c r="B33" s="29" t="s">
        <v>225</v>
      </c>
      <c r="C33" s="30" t="s">
        <v>205</v>
      </c>
      <c r="D33" s="31" t="s">
        <v>208</v>
      </c>
      <c r="E33" s="32">
        <v>10102</v>
      </c>
      <c r="F33" s="34">
        <f t="shared" si="1"/>
        <v>505.1</v>
      </c>
      <c r="G33" s="35" t="s">
        <v>0</v>
      </c>
      <c r="H33" s="26"/>
    </row>
    <row r="34" spans="1:8" s="150" customFormat="1" x14ac:dyDescent="0.25">
      <c r="A34" s="26"/>
      <c r="B34" s="29" t="s">
        <v>226</v>
      </c>
      <c r="C34" s="30" t="s">
        <v>205</v>
      </c>
      <c r="D34" s="31" t="s">
        <v>209</v>
      </c>
      <c r="E34" s="32">
        <v>138191</v>
      </c>
      <c r="F34" s="34">
        <f t="shared" si="1"/>
        <v>13819.1</v>
      </c>
      <c r="G34" s="35" t="s">
        <v>0</v>
      </c>
      <c r="H34" s="26"/>
    </row>
    <row r="35" spans="1:8" s="150" customFormat="1" x14ac:dyDescent="0.25">
      <c r="A35" s="26"/>
      <c r="B35" s="29" t="s">
        <v>227</v>
      </c>
      <c r="C35" s="30" t="s">
        <v>205</v>
      </c>
      <c r="D35" s="31" t="s">
        <v>208</v>
      </c>
      <c r="E35" s="32">
        <v>1457188</v>
      </c>
      <c r="F35" s="34">
        <f t="shared" si="1"/>
        <v>72859.399999999994</v>
      </c>
      <c r="G35" s="35" t="s">
        <v>0</v>
      </c>
      <c r="H35" s="26"/>
    </row>
    <row r="36" spans="1:8" s="150" customFormat="1" x14ac:dyDescent="0.25">
      <c r="A36" s="26"/>
      <c r="B36" s="29" t="s">
        <v>228</v>
      </c>
      <c r="C36" s="30" t="s">
        <v>205</v>
      </c>
      <c r="D36" s="31" t="s">
        <v>209</v>
      </c>
      <c r="E36" s="32">
        <v>558566</v>
      </c>
      <c r="F36" s="34">
        <f t="shared" si="1"/>
        <v>55856.6</v>
      </c>
      <c r="G36" s="35" t="s">
        <v>0</v>
      </c>
      <c r="H36" s="26"/>
    </row>
    <row r="37" spans="1:8" s="150" customFormat="1" x14ac:dyDescent="0.25">
      <c r="A37" s="26"/>
      <c r="B37" s="29" t="s">
        <v>229</v>
      </c>
      <c r="C37" s="30" t="s">
        <v>205</v>
      </c>
      <c r="D37" s="31" t="s">
        <v>208</v>
      </c>
      <c r="E37" s="32">
        <v>52260</v>
      </c>
      <c r="F37" s="34">
        <f t="shared" si="1"/>
        <v>2613</v>
      </c>
      <c r="G37" s="35" t="s">
        <v>0</v>
      </c>
      <c r="H37" s="26"/>
    </row>
    <row r="38" spans="1:8" s="150" customFormat="1" x14ac:dyDescent="0.25">
      <c r="A38" s="26"/>
      <c r="B38" s="29" t="s">
        <v>230</v>
      </c>
      <c r="C38" s="30" t="s">
        <v>205</v>
      </c>
      <c r="D38" s="31" t="s">
        <v>209</v>
      </c>
      <c r="E38" s="32">
        <v>52260</v>
      </c>
      <c r="F38" s="34">
        <f t="shared" si="1"/>
        <v>5226</v>
      </c>
      <c r="G38" s="35" t="s">
        <v>0</v>
      </c>
      <c r="H38" s="26"/>
    </row>
    <row r="39" spans="1:8" s="150" customFormat="1" x14ac:dyDescent="0.25">
      <c r="A39" s="26"/>
      <c r="B39" s="29" t="s">
        <v>233</v>
      </c>
      <c r="C39" s="30" t="s">
        <v>205</v>
      </c>
      <c r="D39" s="31" t="s">
        <v>232</v>
      </c>
      <c r="E39" s="32">
        <v>6993036</v>
      </c>
      <c r="F39" s="34">
        <f t="shared" si="1"/>
        <v>279721.44</v>
      </c>
      <c r="G39" s="35" t="s">
        <v>0</v>
      </c>
      <c r="H39" s="26"/>
    </row>
    <row r="40" spans="1:8" s="150" customFormat="1" x14ac:dyDescent="0.25">
      <c r="A40" s="26"/>
      <c r="B40" s="29" t="s">
        <v>234</v>
      </c>
      <c r="C40" s="30" t="s">
        <v>205</v>
      </c>
      <c r="D40" s="31" t="s">
        <v>208</v>
      </c>
      <c r="E40" s="32">
        <v>100894</v>
      </c>
      <c r="F40" s="34">
        <f t="shared" si="1"/>
        <v>5044.7</v>
      </c>
      <c r="G40" s="35" t="s">
        <v>0</v>
      </c>
      <c r="H40" s="26"/>
    </row>
    <row r="41" spans="1:8" s="150" customFormat="1" x14ac:dyDescent="0.25">
      <c r="A41" s="26"/>
      <c r="B41" s="29" t="s">
        <v>235</v>
      </c>
      <c r="C41" s="30" t="s">
        <v>205</v>
      </c>
      <c r="D41" s="31" t="s">
        <v>208</v>
      </c>
      <c r="E41" s="32">
        <v>71784</v>
      </c>
      <c r="F41" s="34">
        <f t="shared" si="1"/>
        <v>3589.2</v>
      </c>
      <c r="G41" s="35" t="s">
        <v>0</v>
      </c>
      <c r="H41" s="26"/>
    </row>
    <row r="42" spans="1:8" s="150" customFormat="1" x14ac:dyDescent="0.25">
      <c r="A42" s="26"/>
      <c r="B42" s="29" t="s">
        <v>236</v>
      </c>
      <c r="C42" s="30" t="s">
        <v>205</v>
      </c>
      <c r="D42" s="31" t="s">
        <v>208</v>
      </c>
      <c r="E42" s="32">
        <v>21600</v>
      </c>
      <c r="F42" s="34">
        <f t="shared" si="1"/>
        <v>1080</v>
      </c>
      <c r="G42" s="35" t="s">
        <v>0</v>
      </c>
      <c r="H42" s="26"/>
    </row>
    <row r="43" spans="1:8" s="150" customFormat="1" x14ac:dyDescent="0.25">
      <c r="A43" s="26"/>
      <c r="B43" s="23" t="s">
        <v>72</v>
      </c>
      <c r="C43" s="160"/>
      <c r="D43" s="160"/>
      <c r="E43" s="160"/>
      <c r="F43" s="36">
        <f>SUM(F8:F42)</f>
        <v>1538809.2266666666</v>
      </c>
      <c r="G43" s="37" t="s">
        <v>0</v>
      </c>
      <c r="H43" s="26"/>
    </row>
    <row r="44" spans="1:8" s="150" customFormat="1" x14ac:dyDescent="0.25">
      <c r="A44" s="26"/>
      <c r="B44" s="107" t="s">
        <v>139</v>
      </c>
      <c r="C44" s="161"/>
      <c r="D44" s="161"/>
      <c r="E44" s="161"/>
      <c r="F44" s="66">
        <v>4585464.7333333325</v>
      </c>
      <c r="G44" s="37" t="s">
        <v>0</v>
      </c>
      <c r="H44" s="26"/>
    </row>
    <row r="45" spans="1:8" s="150" customFormat="1" x14ac:dyDescent="0.25">
      <c r="A45" s="26"/>
      <c r="B45" s="39" t="s">
        <v>69</v>
      </c>
      <c r="C45" s="162"/>
      <c r="D45" s="162"/>
      <c r="E45" s="163"/>
      <c r="F45" s="38">
        <f>F43+F44</f>
        <v>6124273.959999999</v>
      </c>
      <c r="G45" s="38" t="s">
        <v>0</v>
      </c>
      <c r="H45" s="26"/>
    </row>
    <row r="46" spans="1:8" s="150" customFormat="1" x14ac:dyDescent="0.25">
      <c r="A46" s="26"/>
      <c r="B46" s="26"/>
      <c r="C46" s="26"/>
      <c r="D46" s="26"/>
      <c r="E46" s="26"/>
      <c r="F46" s="26"/>
      <c r="G46" s="26"/>
      <c r="H46" s="26"/>
    </row>
    <row r="47" spans="1:8" s="150" customFormat="1" x14ac:dyDescent="0.25">
      <c r="A47" s="26"/>
      <c r="B47" s="26"/>
      <c r="C47" s="26"/>
      <c r="D47" s="26"/>
      <c r="E47" s="26"/>
      <c r="F47" s="26"/>
      <c r="G47" s="26"/>
      <c r="H47" s="26"/>
    </row>
    <row r="48" spans="1:8" s="150" customFormat="1" x14ac:dyDescent="0.25">
      <c r="A48" s="26"/>
      <c r="B48" s="26"/>
      <c r="C48" s="26"/>
      <c r="D48" s="26"/>
      <c r="E48" s="26"/>
      <c r="F48" s="26"/>
      <c r="G48" s="26"/>
      <c r="H48" s="26"/>
    </row>
    <row r="49" s="150" customFormat="1" hidden="1" x14ac:dyDescent="0.25"/>
    <row r="50" s="150" customFormat="1" hidden="1" x14ac:dyDescent="0.25"/>
    <row r="51" s="150" customFormat="1" hidden="1" x14ac:dyDescent="0.25"/>
    <row r="52" s="150" customFormat="1" ht="14.45" hidden="1" customHeight="1" x14ac:dyDescent="0.25"/>
    <row r="53" s="150" customFormat="1" ht="14.45" hidden="1" customHeight="1" x14ac:dyDescent="0.25"/>
    <row r="54" s="150" customFormat="1" ht="15" hidden="1" customHeight="1" x14ac:dyDescent="0.25"/>
    <row r="55" s="150" customFormat="1" ht="15" hidden="1" customHeight="1" x14ac:dyDescent="0.25"/>
    <row r="56" s="150" customFormat="1" ht="15" hidden="1" customHeight="1" x14ac:dyDescent="0.25"/>
    <row r="57" s="150" customFormat="1" ht="15" hidden="1" customHeight="1" x14ac:dyDescent="0.25"/>
    <row r="58" s="150" customFormat="1" ht="15" hidden="1" customHeight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s="150" customFormat="1" hidden="1" x14ac:dyDescent="0.25"/>
    <row r="126" s="150" customFormat="1" hidden="1" x14ac:dyDescent="0.25"/>
    <row r="127" s="150" customFormat="1" hidden="1" x14ac:dyDescent="0.25"/>
    <row r="128" s="150" customFormat="1" hidden="1" x14ac:dyDescent="0.25"/>
    <row r="129" s="150" customFormat="1" hidden="1" x14ac:dyDescent="0.25"/>
    <row r="130" s="150" customFormat="1" hidden="1" x14ac:dyDescent="0.25"/>
    <row r="131" s="150" customFormat="1" hidden="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Roskilde Spildevand AS</v>
      </c>
      <c r="B1" s="164"/>
      <c r="C1" s="164"/>
      <c r="D1" s="164"/>
      <c r="E1" s="164"/>
    </row>
    <row r="2" spans="1:5" x14ac:dyDescent="0.25">
      <c r="A2" s="1" t="str">
        <f>'1. Forside'!A2</f>
        <v>S080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128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1314333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2649936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investeringer'!F43</f>
        <v>1538809.2266666666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-886650.54666666687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56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Roskilde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S080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127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196</v>
      </c>
      <c r="C8" s="30">
        <v>2015</v>
      </c>
      <c r="D8" s="31">
        <v>75</v>
      </c>
      <c r="E8" s="32">
        <v>49526460</v>
      </c>
      <c r="F8" s="45">
        <f>E8/D8</f>
        <v>660352.80000000005</v>
      </c>
      <c r="G8" s="35" t="s">
        <v>0</v>
      </c>
      <c r="H8" s="26"/>
    </row>
    <row r="9" spans="1:8" s="150" customFormat="1" x14ac:dyDescent="0.25">
      <c r="A9" s="26"/>
      <c r="B9" s="29" t="s">
        <v>197</v>
      </c>
      <c r="C9" s="30">
        <v>2015</v>
      </c>
      <c r="D9" s="31">
        <v>75</v>
      </c>
      <c r="E9" s="32">
        <v>6639190</v>
      </c>
      <c r="F9" s="45">
        <f t="shared" ref="F9:F42" si="0">E9/D9</f>
        <v>88522.53333333334</v>
      </c>
      <c r="G9" s="35" t="s">
        <v>0</v>
      </c>
      <c r="H9" s="26"/>
    </row>
    <row r="10" spans="1:8" s="150" customFormat="1" x14ac:dyDescent="0.25">
      <c r="A10" s="26"/>
      <c r="B10" s="29" t="s">
        <v>199</v>
      </c>
      <c r="C10" s="30">
        <v>2015</v>
      </c>
      <c r="D10" s="31">
        <v>50</v>
      </c>
      <c r="E10" s="32">
        <v>2500000</v>
      </c>
      <c r="F10" s="45">
        <f t="shared" si="0"/>
        <v>50000</v>
      </c>
      <c r="G10" s="35" t="s">
        <v>0</v>
      </c>
      <c r="H10" s="26"/>
    </row>
    <row r="11" spans="1:8" s="150" customFormat="1" x14ac:dyDescent="0.25">
      <c r="A11" s="26"/>
      <c r="B11" s="29" t="s">
        <v>200</v>
      </c>
      <c r="C11" s="30">
        <v>2015</v>
      </c>
      <c r="D11" s="31">
        <v>50</v>
      </c>
      <c r="E11" s="32">
        <v>4343269</v>
      </c>
      <c r="F11" s="45">
        <f t="shared" si="0"/>
        <v>86865.38</v>
      </c>
      <c r="G11" s="35" t="s">
        <v>0</v>
      </c>
      <c r="H11" s="26"/>
    </row>
    <row r="12" spans="1:8" s="150" customFormat="1" x14ac:dyDescent="0.25">
      <c r="A12" s="26"/>
      <c r="B12" s="29" t="s">
        <v>237</v>
      </c>
      <c r="C12" s="30">
        <v>2015</v>
      </c>
      <c r="D12" s="31">
        <v>50</v>
      </c>
      <c r="E12" s="32">
        <v>150000</v>
      </c>
      <c r="F12" s="45">
        <f t="shared" si="0"/>
        <v>3000</v>
      </c>
      <c r="G12" s="35" t="s">
        <v>0</v>
      </c>
      <c r="H12" s="26"/>
    </row>
    <row r="13" spans="1:8" s="150" customFormat="1" x14ac:dyDescent="0.25">
      <c r="A13" s="26"/>
      <c r="B13" s="29" t="s">
        <v>202</v>
      </c>
      <c r="C13" s="30">
        <v>2015</v>
      </c>
      <c r="D13" s="31">
        <v>50</v>
      </c>
      <c r="E13" s="32">
        <v>1480000</v>
      </c>
      <c r="F13" s="45">
        <f t="shared" si="0"/>
        <v>29600</v>
      </c>
      <c r="G13" s="35" t="s">
        <v>0</v>
      </c>
      <c r="H13" s="26"/>
    </row>
    <row r="14" spans="1:8" s="150" customFormat="1" x14ac:dyDescent="0.25">
      <c r="A14" s="26"/>
      <c r="B14" s="29" t="s">
        <v>203</v>
      </c>
      <c r="C14" s="30">
        <v>2015</v>
      </c>
      <c r="D14" s="31">
        <v>20</v>
      </c>
      <c r="E14" s="32">
        <v>1000000</v>
      </c>
      <c r="F14" s="45">
        <f t="shared" si="0"/>
        <v>50000</v>
      </c>
      <c r="G14" s="35" t="s">
        <v>0</v>
      </c>
      <c r="H14" s="26"/>
    </row>
    <row r="15" spans="1:8" s="150" customFormat="1" x14ac:dyDescent="0.25">
      <c r="A15" s="26"/>
      <c r="B15" s="29" t="s">
        <v>204</v>
      </c>
      <c r="C15" s="30">
        <v>2015</v>
      </c>
      <c r="D15" s="31">
        <v>10</v>
      </c>
      <c r="E15" s="32">
        <v>220000</v>
      </c>
      <c r="F15" s="45">
        <f t="shared" si="0"/>
        <v>22000</v>
      </c>
      <c r="G15" s="35" t="s">
        <v>0</v>
      </c>
      <c r="H15" s="26"/>
    </row>
    <row r="16" spans="1:8" s="150" customFormat="1" x14ac:dyDescent="0.25">
      <c r="A16" s="26"/>
      <c r="B16" s="29" t="s">
        <v>238</v>
      </c>
      <c r="C16" s="30">
        <v>2015</v>
      </c>
      <c r="D16" s="31">
        <v>50</v>
      </c>
      <c r="E16" s="32">
        <v>348342</v>
      </c>
      <c r="F16" s="45">
        <f t="shared" si="0"/>
        <v>6966.84</v>
      </c>
      <c r="G16" s="35" t="s">
        <v>0</v>
      </c>
      <c r="H16" s="26"/>
    </row>
    <row r="17" spans="1:8" s="150" customFormat="1" x14ac:dyDescent="0.25">
      <c r="A17" s="26"/>
      <c r="B17" s="29" t="s">
        <v>210</v>
      </c>
      <c r="C17" s="30">
        <v>2015</v>
      </c>
      <c r="D17" s="31">
        <v>20</v>
      </c>
      <c r="E17" s="32">
        <v>6343641</v>
      </c>
      <c r="F17" s="45">
        <f t="shared" si="0"/>
        <v>317182.05</v>
      </c>
      <c r="G17" s="35" t="s">
        <v>0</v>
      </c>
      <c r="H17" s="26"/>
    </row>
    <row r="18" spans="1:8" s="150" customFormat="1" x14ac:dyDescent="0.25">
      <c r="A18" s="26"/>
      <c r="B18" s="29" t="s">
        <v>239</v>
      </c>
      <c r="C18" s="30">
        <v>2015</v>
      </c>
      <c r="D18" s="31">
        <v>10</v>
      </c>
      <c r="E18" s="32">
        <v>800000</v>
      </c>
      <c r="F18" s="45">
        <f t="shared" si="0"/>
        <v>80000</v>
      </c>
      <c r="G18" s="35" t="s">
        <v>0</v>
      </c>
      <c r="H18" s="26"/>
    </row>
    <row r="19" spans="1:8" s="150" customFormat="1" x14ac:dyDescent="0.25">
      <c r="A19" s="26"/>
      <c r="B19" s="29" t="s">
        <v>218</v>
      </c>
      <c r="C19" s="30">
        <v>2015</v>
      </c>
      <c r="D19" s="31">
        <v>50</v>
      </c>
      <c r="E19" s="32">
        <v>250000</v>
      </c>
      <c r="F19" s="45">
        <f t="shared" si="0"/>
        <v>5000</v>
      </c>
      <c r="G19" s="35" t="s">
        <v>0</v>
      </c>
      <c r="H19" s="26"/>
    </row>
    <row r="20" spans="1:8" s="150" customFormat="1" x14ac:dyDescent="0.25">
      <c r="A20" s="26"/>
      <c r="B20" s="29" t="s">
        <v>240</v>
      </c>
      <c r="C20" s="30">
        <v>2015</v>
      </c>
      <c r="D20" s="31">
        <v>75</v>
      </c>
      <c r="E20" s="32">
        <v>100000</v>
      </c>
      <c r="F20" s="45">
        <f t="shared" si="0"/>
        <v>1333.3333333333333</v>
      </c>
      <c r="G20" s="35" t="s">
        <v>0</v>
      </c>
      <c r="H20" s="26"/>
    </row>
    <row r="21" spans="1:8" s="150" customFormat="1" x14ac:dyDescent="0.25">
      <c r="A21" s="26"/>
      <c r="B21" s="29" t="s">
        <v>215</v>
      </c>
      <c r="C21" s="30">
        <v>2015</v>
      </c>
      <c r="D21" s="31">
        <v>75</v>
      </c>
      <c r="E21" s="32">
        <v>700000</v>
      </c>
      <c r="F21" s="45">
        <f t="shared" si="0"/>
        <v>9333.3333333333339</v>
      </c>
      <c r="G21" s="35" t="s">
        <v>0</v>
      </c>
      <c r="H21" s="26"/>
    </row>
    <row r="22" spans="1:8" s="150" customFormat="1" x14ac:dyDescent="0.25">
      <c r="A22" s="26"/>
      <c r="B22" s="29" t="s">
        <v>220</v>
      </c>
      <c r="C22" s="30">
        <v>2015</v>
      </c>
      <c r="D22" s="31">
        <v>20</v>
      </c>
      <c r="E22" s="32">
        <v>500000</v>
      </c>
      <c r="F22" s="45">
        <f t="shared" si="0"/>
        <v>25000</v>
      </c>
      <c r="G22" s="35" t="s">
        <v>0</v>
      </c>
      <c r="H22" s="26"/>
    </row>
    <row r="23" spans="1:8" s="150" customFormat="1" x14ac:dyDescent="0.25">
      <c r="A23" s="26"/>
      <c r="B23" s="29" t="s">
        <v>241</v>
      </c>
      <c r="C23" s="30">
        <v>2015</v>
      </c>
      <c r="D23" s="31">
        <v>60</v>
      </c>
      <c r="E23" s="32">
        <v>150000</v>
      </c>
      <c r="F23" s="45">
        <f t="shared" si="0"/>
        <v>2500</v>
      </c>
      <c r="G23" s="35" t="s">
        <v>0</v>
      </c>
      <c r="H23" s="26"/>
    </row>
    <row r="24" spans="1:8" s="150" customFormat="1" x14ac:dyDescent="0.25">
      <c r="A24" s="26"/>
      <c r="B24" s="29" t="s">
        <v>242</v>
      </c>
      <c r="C24" s="30">
        <v>2015</v>
      </c>
      <c r="D24" s="31">
        <v>20</v>
      </c>
      <c r="E24" s="32">
        <v>2760920</v>
      </c>
      <c r="F24" s="45">
        <f t="shared" si="0"/>
        <v>138046</v>
      </c>
      <c r="G24" s="35" t="s">
        <v>0</v>
      </c>
      <c r="H24" s="26"/>
    </row>
    <row r="25" spans="1:8" s="150" customFormat="1" x14ac:dyDescent="0.25">
      <c r="A25" s="26"/>
      <c r="B25" s="29" t="s">
        <v>223</v>
      </c>
      <c r="C25" s="30">
        <v>2015</v>
      </c>
      <c r="D25" s="31">
        <v>20</v>
      </c>
      <c r="E25" s="32">
        <v>601602</v>
      </c>
      <c r="F25" s="45">
        <f t="shared" si="0"/>
        <v>30080.1</v>
      </c>
      <c r="G25" s="35" t="s">
        <v>0</v>
      </c>
      <c r="H25" s="26"/>
    </row>
    <row r="26" spans="1:8" s="150" customFormat="1" x14ac:dyDescent="0.25">
      <c r="A26" s="26"/>
      <c r="B26" s="29" t="s">
        <v>243</v>
      </c>
      <c r="C26" s="30">
        <v>2015</v>
      </c>
      <c r="D26" s="31">
        <v>20</v>
      </c>
      <c r="E26" s="32">
        <v>1618411</v>
      </c>
      <c r="F26" s="45">
        <f t="shared" si="0"/>
        <v>80920.55</v>
      </c>
      <c r="G26" s="35" t="s">
        <v>0</v>
      </c>
      <c r="H26" s="26"/>
    </row>
    <row r="27" spans="1:8" s="150" customFormat="1" x14ac:dyDescent="0.25">
      <c r="A27" s="26"/>
      <c r="B27" s="29" t="s">
        <v>244</v>
      </c>
      <c r="C27" s="30">
        <v>2015</v>
      </c>
      <c r="D27" s="31">
        <v>10</v>
      </c>
      <c r="E27" s="32">
        <v>775541</v>
      </c>
      <c r="F27" s="45">
        <f t="shared" si="0"/>
        <v>77554.100000000006</v>
      </c>
      <c r="G27" s="35" t="s">
        <v>0</v>
      </c>
      <c r="H27" s="26"/>
    </row>
    <row r="28" spans="1:8" s="150" customFormat="1" x14ac:dyDescent="0.25">
      <c r="A28" s="26"/>
      <c r="B28" s="29" t="s">
        <v>219</v>
      </c>
      <c r="C28" s="30">
        <v>2015</v>
      </c>
      <c r="D28" s="31">
        <v>20</v>
      </c>
      <c r="E28" s="32">
        <v>3333978</v>
      </c>
      <c r="F28" s="45">
        <f t="shared" si="0"/>
        <v>166698.9</v>
      </c>
      <c r="G28" s="35" t="s">
        <v>0</v>
      </c>
      <c r="H28" s="26"/>
    </row>
    <row r="29" spans="1:8" s="150" customFormat="1" x14ac:dyDescent="0.25">
      <c r="A29" s="26"/>
      <c r="B29" s="29" t="s">
        <v>227</v>
      </c>
      <c r="C29" s="30">
        <v>2015</v>
      </c>
      <c r="D29" s="31">
        <v>20</v>
      </c>
      <c r="E29" s="32">
        <v>1000000</v>
      </c>
      <c r="F29" s="45">
        <f t="shared" si="0"/>
        <v>50000</v>
      </c>
      <c r="G29" s="35" t="s">
        <v>0</v>
      </c>
      <c r="H29" s="26"/>
    </row>
    <row r="30" spans="1:8" s="150" customFormat="1" x14ac:dyDescent="0.25">
      <c r="A30" s="26"/>
      <c r="B30" s="29" t="s">
        <v>196</v>
      </c>
      <c r="C30" s="30">
        <v>2016</v>
      </c>
      <c r="D30" s="31">
        <v>75</v>
      </c>
      <c r="E30" s="32">
        <v>36100000</v>
      </c>
      <c r="F30" s="45">
        <f t="shared" si="0"/>
        <v>481333.33333333331</v>
      </c>
      <c r="G30" s="35" t="s">
        <v>0</v>
      </c>
      <c r="H30" s="26"/>
    </row>
    <row r="31" spans="1:8" s="150" customFormat="1" x14ac:dyDescent="0.25">
      <c r="A31" s="26"/>
      <c r="B31" s="29" t="s">
        <v>197</v>
      </c>
      <c r="C31" s="30">
        <v>2016</v>
      </c>
      <c r="D31" s="31">
        <v>75</v>
      </c>
      <c r="E31" s="32">
        <v>6000000</v>
      </c>
      <c r="F31" s="45">
        <f t="shared" si="0"/>
        <v>80000</v>
      </c>
      <c r="G31" s="35" t="s">
        <v>0</v>
      </c>
      <c r="H31" s="26"/>
    </row>
    <row r="32" spans="1:8" s="150" customFormat="1" x14ac:dyDescent="0.25">
      <c r="A32" s="26"/>
      <c r="B32" s="29" t="s">
        <v>199</v>
      </c>
      <c r="C32" s="30">
        <v>2016</v>
      </c>
      <c r="D32" s="31">
        <v>50</v>
      </c>
      <c r="E32" s="32">
        <v>9300000</v>
      </c>
      <c r="F32" s="45">
        <f t="shared" si="0"/>
        <v>186000</v>
      </c>
      <c r="G32" s="35" t="s">
        <v>0</v>
      </c>
      <c r="H32" s="26"/>
    </row>
    <row r="33" spans="1:8" s="150" customFormat="1" x14ac:dyDescent="0.25">
      <c r="A33" s="26"/>
      <c r="B33" s="29" t="s">
        <v>200</v>
      </c>
      <c r="C33" s="30">
        <v>2016</v>
      </c>
      <c r="D33" s="31">
        <v>50</v>
      </c>
      <c r="E33" s="32">
        <v>8000000</v>
      </c>
      <c r="F33" s="45">
        <f t="shared" si="0"/>
        <v>160000</v>
      </c>
      <c r="G33" s="35" t="s">
        <v>0</v>
      </c>
      <c r="H33" s="26"/>
    </row>
    <row r="34" spans="1:8" s="150" customFormat="1" x14ac:dyDescent="0.25">
      <c r="A34" s="26"/>
      <c r="B34" s="29" t="s">
        <v>238</v>
      </c>
      <c r="C34" s="30">
        <v>2016</v>
      </c>
      <c r="D34" s="31">
        <v>50</v>
      </c>
      <c r="E34" s="32">
        <v>2500000</v>
      </c>
      <c r="F34" s="45">
        <f t="shared" si="0"/>
        <v>50000</v>
      </c>
      <c r="G34" s="35" t="s">
        <v>0</v>
      </c>
      <c r="H34" s="26"/>
    </row>
    <row r="35" spans="1:8" s="150" customFormat="1" x14ac:dyDescent="0.25">
      <c r="A35" s="26"/>
      <c r="B35" s="29" t="s">
        <v>210</v>
      </c>
      <c r="C35" s="30">
        <v>2016</v>
      </c>
      <c r="D35" s="31">
        <v>20</v>
      </c>
      <c r="E35" s="32">
        <v>3300000</v>
      </c>
      <c r="F35" s="45">
        <f t="shared" si="0"/>
        <v>165000</v>
      </c>
      <c r="G35" s="35" t="s">
        <v>0</v>
      </c>
      <c r="H35" s="26"/>
    </row>
    <row r="36" spans="1:8" s="150" customFormat="1" x14ac:dyDescent="0.25">
      <c r="A36" s="26"/>
      <c r="B36" s="29" t="s">
        <v>239</v>
      </c>
      <c r="C36" s="30">
        <v>2016</v>
      </c>
      <c r="D36" s="31">
        <v>10</v>
      </c>
      <c r="E36" s="32">
        <v>900000</v>
      </c>
      <c r="F36" s="45">
        <f t="shared" si="0"/>
        <v>90000</v>
      </c>
      <c r="G36" s="35" t="s">
        <v>0</v>
      </c>
      <c r="H36" s="26"/>
    </row>
    <row r="37" spans="1:8" s="150" customFormat="1" x14ac:dyDescent="0.25">
      <c r="A37" s="26"/>
      <c r="B37" s="29" t="s">
        <v>243</v>
      </c>
      <c r="C37" s="30">
        <v>2016</v>
      </c>
      <c r="D37" s="31">
        <v>20</v>
      </c>
      <c r="E37" s="32">
        <v>2000000</v>
      </c>
      <c r="F37" s="45">
        <f t="shared" si="0"/>
        <v>100000</v>
      </c>
      <c r="G37" s="35" t="s">
        <v>0</v>
      </c>
      <c r="H37" s="26"/>
    </row>
    <row r="38" spans="1:8" s="150" customFormat="1" x14ac:dyDescent="0.25">
      <c r="A38" s="26"/>
      <c r="B38" s="29" t="s">
        <v>244</v>
      </c>
      <c r="C38" s="30">
        <v>2016</v>
      </c>
      <c r="D38" s="31">
        <v>10</v>
      </c>
      <c r="E38" s="32">
        <v>700000</v>
      </c>
      <c r="F38" s="45">
        <f t="shared" si="0"/>
        <v>70000</v>
      </c>
      <c r="G38" s="35" t="s">
        <v>0</v>
      </c>
      <c r="H38" s="26"/>
    </row>
    <row r="39" spans="1:8" s="150" customFormat="1" x14ac:dyDescent="0.25">
      <c r="A39" s="26"/>
      <c r="B39" s="29" t="s">
        <v>223</v>
      </c>
      <c r="C39" s="30">
        <v>2016</v>
      </c>
      <c r="D39" s="31">
        <v>20</v>
      </c>
      <c r="E39" s="32">
        <v>1900000</v>
      </c>
      <c r="F39" s="45">
        <f t="shared" si="0"/>
        <v>95000</v>
      </c>
      <c r="G39" s="35" t="s">
        <v>0</v>
      </c>
      <c r="H39" s="26"/>
    </row>
    <row r="40" spans="1:8" s="150" customFormat="1" x14ac:dyDescent="0.25">
      <c r="A40" s="26"/>
      <c r="B40" s="29" t="s">
        <v>219</v>
      </c>
      <c r="C40" s="30">
        <v>2016</v>
      </c>
      <c r="D40" s="31">
        <v>20</v>
      </c>
      <c r="E40" s="32">
        <v>1800000</v>
      </c>
      <c r="F40" s="45">
        <f t="shared" si="0"/>
        <v>90000</v>
      </c>
      <c r="G40" s="35" t="s">
        <v>0</v>
      </c>
      <c r="H40" s="26"/>
    </row>
    <row r="41" spans="1:8" s="150" customFormat="1" x14ac:dyDescent="0.25">
      <c r="A41" s="26"/>
      <c r="B41" s="29" t="s">
        <v>245</v>
      </c>
      <c r="C41" s="30">
        <v>2016</v>
      </c>
      <c r="D41" s="31">
        <v>60</v>
      </c>
      <c r="E41" s="32">
        <v>200000</v>
      </c>
      <c r="F41" s="45">
        <f t="shared" si="0"/>
        <v>3333.3333333333335</v>
      </c>
      <c r="G41" s="35" t="s">
        <v>0</v>
      </c>
      <c r="H41" s="26"/>
    </row>
    <row r="42" spans="1:8" s="150" customFormat="1" x14ac:dyDescent="0.25">
      <c r="A42" s="26"/>
      <c r="B42" s="29" t="s">
        <v>227</v>
      </c>
      <c r="C42" s="30">
        <v>2016</v>
      </c>
      <c r="D42" s="31">
        <v>20</v>
      </c>
      <c r="E42" s="32">
        <v>1000000</v>
      </c>
      <c r="F42" s="45">
        <f t="shared" si="0"/>
        <v>50000</v>
      </c>
      <c r="G42" s="35" t="s">
        <v>0</v>
      </c>
      <c r="H42" s="26"/>
    </row>
    <row r="43" spans="1:8" s="150" customFormat="1" x14ac:dyDescent="0.25">
      <c r="A43" s="26"/>
      <c r="B43" s="109" t="s">
        <v>73</v>
      </c>
      <c r="C43" s="167"/>
      <c r="D43" s="168"/>
      <c r="E43" s="169"/>
      <c r="F43" s="46">
        <f>SUMIF(C8:C42,"2015",F8:F42)</f>
        <v>1980955.92</v>
      </c>
      <c r="G43" s="47" t="s">
        <v>0</v>
      </c>
      <c r="H43" s="26"/>
    </row>
    <row r="44" spans="1:8" s="150" customFormat="1" x14ac:dyDescent="0.25">
      <c r="A44" s="26"/>
      <c r="B44" s="107" t="s">
        <v>137</v>
      </c>
      <c r="C44" s="170"/>
      <c r="D44" s="171"/>
      <c r="E44" s="172"/>
      <c r="F44" s="46">
        <f>SUMIF(C8:C42,"2016",F8:F42)</f>
        <v>1620666.6666666665</v>
      </c>
      <c r="G44" s="47" t="s">
        <v>0</v>
      </c>
      <c r="H44" s="26"/>
    </row>
    <row r="45" spans="1:8" s="150" customFormat="1" x14ac:dyDescent="0.25">
      <c r="A45" s="26"/>
      <c r="B45" s="50" t="s">
        <v>36</v>
      </c>
      <c r="C45" s="173"/>
      <c r="D45" s="174"/>
      <c r="E45" s="174"/>
      <c r="F45" s="48">
        <f>F43+F44</f>
        <v>3601622.5866666664</v>
      </c>
      <c r="G45" s="49" t="s">
        <v>0</v>
      </c>
      <c r="H45" s="26"/>
    </row>
    <row r="46" spans="1:8" s="150" customFormat="1" x14ac:dyDescent="0.25">
      <c r="A46" s="26"/>
      <c r="B46" s="26"/>
      <c r="C46" s="166"/>
      <c r="D46" s="26"/>
      <c r="E46" s="26"/>
      <c r="F46" s="26"/>
      <c r="G46" s="26"/>
      <c r="H46" s="26"/>
    </row>
    <row r="47" spans="1:8" s="150" customFormat="1" x14ac:dyDescent="0.25">
      <c r="A47" s="26"/>
      <c r="B47" s="26"/>
      <c r="C47" s="166"/>
      <c r="D47" s="26"/>
      <c r="E47" s="26"/>
      <c r="F47" s="26"/>
      <c r="G47" s="26"/>
      <c r="H47" s="26"/>
    </row>
    <row r="48" spans="1:8" s="150" customFormat="1" x14ac:dyDescent="0.25">
      <c r="A48" s="26"/>
      <c r="B48" s="26"/>
      <c r="C48" s="166"/>
      <c r="D48" s="26"/>
      <c r="E48" s="26"/>
      <c r="F48" s="175"/>
      <c r="G48" s="175"/>
      <c r="H48" s="2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t="12" hidden="1" customHeight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s="150" customFormat="1" hidden="1" x14ac:dyDescent="0.25">
      <c r="C132" s="176"/>
    </row>
    <row r="133" spans="3:3" s="150" customFormat="1" hidden="1" x14ac:dyDescent="0.25">
      <c r="C133" s="176"/>
    </row>
    <row r="134" spans="3:3" s="150" customFormat="1" hidden="1" x14ac:dyDescent="0.25">
      <c r="C134" s="176"/>
    </row>
    <row r="135" spans="3:3" s="150" customFormat="1" hidden="1" x14ac:dyDescent="0.25">
      <c r="C135" s="176"/>
    </row>
    <row r="136" spans="3:3" s="150" customFormat="1" hidden="1" x14ac:dyDescent="0.25">
      <c r="C136" s="176"/>
    </row>
    <row r="137" spans="3:3" s="150" customFormat="1" hidden="1" x14ac:dyDescent="0.25">
      <c r="C137" s="176"/>
    </row>
    <row r="138" spans="3:3" s="150" customFormat="1" hidden="1" x14ac:dyDescent="0.25">
      <c r="C138" s="176"/>
    </row>
    <row r="139" spans="3:3" s="150" customFormat="1" hidden="1" x14ac:dyDescent="0.25">
      <c r="C139" s="176"/>
    </row>
    <row r="140" spans="3:3" s="150" customFormat="1" hidden="1" x14ac:dyDescent="0.25">
      <c r="C140" s="176"/>
    </row>
    <row r="141" spans="3:3" s="150" customFormat="1" hidden="1" x14ac:dyDescent="0.25">
      <c r="C141" s="176"/>
    </row>
    <row r="142" spans="3:3" s="150" customFormat="1" hidden="1" x14ac:dyDescent="0.25">
      <c r="C142" s="176"/>
    </row>
    <row r="143" spans="3:3" s="150" customFormat="1" hidden="1" x14ac:dyDescent="0.25">
      <c r="C143" s="176"/>
    </row>
    <row r="144" spans="3:3" s="150" customFormat="1" hidden="1" x14ac:dyDescent="0.25">
      <c r="C144" s="176"/>
    </row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1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Roskilde Spildevand AS</v>
      </c>
      <c r="B1" s="56"/>
      <c r="C1" s="56"/>
      <c r="D1" s="178"/>
      <c r="E1" s="56"/>
    </row>
    <row r="2" spans="1:5" x14ac:dyDescent="0.25">
      <c r="A2" s="222" t="str">
        <f>'1. Forside'!A2</f>
        <v>S080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126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51">
        <v>33000</v>
      </c>
      <c r="D7" s="182" t="s">
        <v>0</v>
      </c>
      <c r="E7" s="56"/>
    </row>
    <row r="8" spans="1:5" x14ac:dyDescent="0.25">
      <c r="A8" s="56"/>
      <c r="B8" s="207" t="s">
        <v>246</v>
      </c>
      <c r="C8" s="51">
        <v>157888</v>
      </c>
      <c r="D8" s="182" t="s">
        <v>0</v>
      </c>
      <c r="E8" s="56"/>
    </row>
    <row r="9" spans="1:5" x14ac:dyDescent="0.25">
      <c r="A9" s="56"/>
      <c r="B9" s="207" t="s">
        <v>247</v>
      </c>
      <c r="C9" s="51">
        <v>486000</v>
      </c>
      <c r="D9" s="182" t="s">
        <v>0</v>
      </c>
      <c r="E9" s="56"/>
    </row>
    <row r="10" spans="1:5" x14ac:dyDescent="0.25">
      <c r="A10" s="56"/>
      <c r="B10" s="207" t="s">
        <v>248</v>
      </c>
      <c r="C10" s="51">
        <v>3407000</v>
      </c>
      <c r="D10" s="182" t="s">
        <v>0</v>
      </c>
      <c r="E10" s="56"/>
    </row>
    <row r="11" spans="1:5" x14ac:dyDescent="0.25">
      <c r="A11" s="56"/>
      <c r="B11" s="207" t="s">
        <v>249</v>
      </c>
      <c r="C11" s="51">
        <v>1750000</v>
      </c>
      <c r="D11" s="182" t="s">
        <v>0</v>
      </c>
      <c r="E11" s="56"/>
    </row>
    <row r="12" spans="1:5" x14ac:dyDescent="0.25">
      <c r="A12" s="56"/>
      <c r="B12" s="207" t="s">
        <v>250</v>
      </c>
      <c r="C12" s="51">
        <v>40000</v>
      </c>
      <c r="D12" s="182" t="s">
        <v>0</v>
      </c>
      <c r="E12" s="56"/>
    </row>
    <row r="13" spans="1:5" x14ac:dyDescent="0.25">
      <c r="A13" s="56"/>
      <c r="B13" s="54" t="s">
        <v>35</v>
      </c>
      <c r="C13" s="55">
        <f>SUM(C7:C12)</f>
        <v>5873888</v>
      </c>
      <c r="D13" s="54" t="s">
        <v>0</v>
      </c>
      <c r="E13" s="56"/>
    </row>
    <row r="14" spans="1:5" x14ac:dyDescent="0.25">
      <c r="A14" s="56"/>
      <c r="B14" s="56"/>
      <c r="C14" s="56"/>
      <c r="D14" s="178"/>
      <c r="E14" s="56"/>
    </row>
    <row r="15" spans="1:5" x14ac:dyDescent="0.25">
      <c r="A15" s="56"/>
      <c r="B15" s="56"/>
      <c r="C15" s="56"/>
      <c r="D15" s="178"/>
      <c r="E15" s="56"/>
    </row>
    <row r="16" spans="1:5" ht="38.25" customHeight="1" x14ac:dyDescent="0.25">
      <c r="A16" s="56"/>
      <c r="B16" s="266" t="s">
        <v>148</v>
      </c>
      <c r="C16" s="267"/>
      <c r="D16" s="268"/>
      <c r="E16" s="56"/>
    </row>
    <row r="17" spans="1:5" x14ac:dyDescent="0.25">
      <c r="A17" s="56"/>
      <c r="B17" s="53" t="s">
        <v>71</v>
      </c>
      <c r="C17" s="51">
        <v>160000</v>
      </c>
      <c r="D17" s="182" t="s">
        <v>0</v>
      </c>
      <c r="E17" s="56"/>
    </row>
    <row r="18" spans="1:5" x14ac:dyDescent="0.25">
      <c r="A18" s="56"/>
      <c r="B18" s="53" t="s">
        <v>14</v>
      </c>
      <c r="C18" s="51">
        <v>25000</v>
      </c>
      <c r="D18" s="182" t="s">
        <v>0</v>
      </c>
      <c r="E18" s="56"/>
    </row>
    <row r="19" spans="1:5" x14ac:dyDescent="0.25">
      <c r="A19" s="56"/>
      <c r="B19" s="54" t="s">
        <v>35</v>
      </c>
      <c r="C19" s="55">
        <f>SUM(C17:C18)</f>
        <v>185000</v>
      </c>
      <c r="D19" s="54" t="s">
        <v>0</v>
      </c>
      <c r="E19" s="56"/>
    </row>
    <row r="20" spans="1:5" x14ac:dyDescent="0.25">
      <c r="A20" s="56"/>
      <c r="B20" s="56"/>
      <c r="C20" s="183"/>
      <c r="D20" s="184"/>
      <c r="E20" s="56"/>
    </row>
    <row r="21" spans="1:5" x14ac:dyDescent="0.25">
      <c r="A21" s="56"/>
      <c r="B21" s="56"/>
      <c r="C21" s="183"/>
      <c r="D21" s="184"/>
      <c r="E21" s="56"/>
    </row>
    <row r="22" spans="1:5" ht="42" customHeight="1" x14ac:dyDescent="0.25">
      <c r="A22" s="56"/>
      <c r="B22" s="269" t="s">
        <v>149</v>
      </c>
      <c r="C22" s="270"/>
      <c r="D22" s="271"/>
      <c r="E22" s="56"/>
    </row>
    <row r="23" spans="1:5" x14ac:dyDescent="0.25">
      <c r="A23" s="56"/>
      <c r="B23" s="108" t="s">
        <v>150</v>
      </c>
      <c r="C23" s="19">
        <v>15521395</v>
      </c>
      <c r="D23" s="58" t="s">
        <v>0</v>
      </c>
      <c r="E23" s="56"/>
    </row>
    <row r="24" spans="1:5" x14ac:dyDescent="0.25">
      <c r="A24" s="56"/>
      <c r="B24" s="108" t="s">
        <v>151</v>
      </c>
      <c r="C24" s="40">
        <v>2735888</v>
      </c>
      <c r="D24" s="58" t="s">
        <v>0</v>
      </c>
      <c r="E24" s="56"/>
    </row>
    <row r="25" spans="1:5" x14ac:dyDescent="0.25">
      <c r="A25" s="56"/>
      <c r="B25" s="28" t="s">
        <v>152</v>
      </c>
      <c r="C25" s="55">
        <f>C23-C24</f>
        <v>12785507</v>
      </c>
      <c r="D25" s="28" t="s">
        <v>0</v>
      </c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x14ac:dyDescent="0.25">
      <c r="A28" s="56"/>
      <c r="B28" s="56"/>
      <c r="C28" s="56"/>
      <c r="D28" s="178"/>
      <c r="E28" s="56"/>
    </row>
    <row r="29" spans="1:5" hidden="1" x14ac:dyDescent="0.25"/>
    <row r="30" spans="1:5" hidden="1" x14ac:dyDescent="0.25"/>
    <row r="31" spans="1:5" hidden="1" x14ac:dyDescent="0.25"/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>
      <c r="A36" s="186"/>
      <c r="B36" s="186"/>
      <c r="C36" s="186"/>
      <c r="D36" s="187"/>
      <c r="E36" s="186"/>
    </row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hidden="1" x14ac:dyDescent="0.25"/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>
      <c r="A50" s="219"/>
      <c r="B50" s="219"/>
      <c r="C50" s="219"/>
      <c r="D50" s="220"/>
      <c r="E50" s="219"/>
    </row>
    <row r="51" spans="1:5" x14ac:dyDescent="0.25">
      <c r="A51" s="219"/>
      <c r="B51" s="219"/>
      <c r="C51" s="219"/>
      <c r="D51" s="220"/>
      <c r="E51" s="219"/>
    </row>
  </sheetData>
  <sheetProtection password="C6ED" sheet="1" objects="1" scenarios="1"/>
  <mergeCells count="3">
    <mergeCell ref="B4:D4"/>
    <mergeCell ref="B16:D16"/>
    <mergeCell ref="B22:D22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Kirstine Sewohl (KFST)</cp:lastModifiedBy>
  <cp:lastPrinted>2015-05-08T11:51:55Z</cp:lastPrinted>
  <dcterms:created xsi:type="dcterms:W3CDTF">2014-01-17T08:54:17Z</dcterms:created>
  <dcterms:modified xsi:type="dcterms:W3CDTF">2015-10-08T10:24:13Z</dcterms:modified>
</cp:coreProperties>
</file>