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C26" i="8" l="1"/>
  <c r="E31" i="19" l="1"/>
  <c r="C36" i="19" l="1"/>
  <c r="E36" i="19" s="1"/>
  <c r="F2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F8" i="2" l="1"/>
  <c r="F8" i="7"/>
  <c r="F21" i="7" s="1"/>
  <c r="F29" i="2" l="1"/>
  <c r="C9" i="10" s="1"/>
  <c r="C15" i="11" l="1"/>
  <c r="C29" i="8" s="1"/>
  <c r="C15" i="13"/>
  <c r="C27" i="8" s="1"/>
  <c r="C14" i="4"/>
  <c r="C25" i="8" s="1"/>
  <c r="C23" i="3"/>
  <c r="C23" i="8" s="1"/>
  <c r="F23" i="7"/>
  <c r="C18" i="8" s="1"/>
  <c r="C17" i="3"/>
  <c r="C22" i="8" s="1"/>
  <c r="C11" i="3"/>
  <c r="C21" i="8" s="1"/>
  <c r="C8" i="4"/>
  <c r="C24" i="8" s="1"/>
  <c r="C10" i="10"/>
  <c r="C17" i="8" s="1"/>
  <c r="F3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<sst xmlns="http://schemas.openxmlformats.org/spreadsheetml/2006/main" count="465" uniqueCount="226">
  <si>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</si>
  <si>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</si>
  <si>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</si>
  <si>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</si>
  <si>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</si>
  <si>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</si>
  <si>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</si>
  <si>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</si>
  <si>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</si>
  <si>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</si>
  <si>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</si>
  <si>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</si>
  <si>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</si>
  <si>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</si>
  <si>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</si>
  <si>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</si>
  <si>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</si>
  <si>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</si>
  <si>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</si>
  <si>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</si>
  <si>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</si>
  <si>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</si>
  <si>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</si>
  <si>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</si>
  <si>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</si>
  <si>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</si>
  <si>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</si>
  <si>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</si>
  <si>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</si>
  <si>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</si>
  <si>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</si>
  <si>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</si>
  <si>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</si>
  <si>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</si>
  <si>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</si>
  <si>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</si>
  <si>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</si>
  <si>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</si>
  <si>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</si>
  <si>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</si>
  <si>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</si>
  <si>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</si>
  <si>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</si>
  <si>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</si>
  <si>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</si>
  <si>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</si>
  <si>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</si>
  <si>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</si>
  <si>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</si>
  <si>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</si>
  <si>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</si>
  <si>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</si>
  <si>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</si>
  <si>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</si>
  <si>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</si>
  <si>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</si>
  <si>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</si>
  <si>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</si>
  <si>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</si>
  <si>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</si>
  <si>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</si>
  <si>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</si>
  <si>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</si>
  <si>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</si>
  <si>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</si>
  <si>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</si>
  <si>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</si>
  <si>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</si>
  <si>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</si>
  <si>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</si>
  <si>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</si>
  <si>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</si>
  <si>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</si>
  <si>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</si>
  <si>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</si>
  <si>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</si>
  <si>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</si>
  <si>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</si>
  <si>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</si>
  <si>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</si>
  <si>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</si>
  <si>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</si>
  <si>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</si>
  <si>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</si>
  <si>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</si>
  <si>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</si>
  <si>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</si>
  <si>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</si>
  <si>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</si>
  <si>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</si>
  <si>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</si>
  <si>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</si>
  <si>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</si>
  <si>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</si>
  <si>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</si>
  <si>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</si>
  <si>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</si>
  <si>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</si>
  <si>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</si>
  <si>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</si>
  <si>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</si>
  <si>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</si>
  <si>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</si>
  <si>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</si>
  <si>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</si>
  <si>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</si>
  <si>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</si>
  <si>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</si>
  <si>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</si>
  <si>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</si>
  <si>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</si>
  <si>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</si>
  <si>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</si>
  <si>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</si>
  <si>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</si>
  <si>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</si>
  <si>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</si>
  <si>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</si>
  <si>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</si>
  <si>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</si>
  <si>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</si>
  <si>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</si>
  <si>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</si>
  <si>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</si>
  <si>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</si>
  <si>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</si>
  <si>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</si>
  <si>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</si>
  <si>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</si>
  <si>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</si>
  <si>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</si>
  <si>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</si>
  <si>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</si>
  <si>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</si>
  <si>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</si>
  <si>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</si>
  <si>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</si>
  <si>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</si>
  <si>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</si>
  <si>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</si>
  <si>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</si>
  <si>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</si>
  <si>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</si>
  <si>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</si>
  <si>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</si>
  <si>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</si>
  <si>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</si>
  <si>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</si>
  <si>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</si>
  <si>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</si>
  <si>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</si>
  <si>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</si>
  <si>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</si>
  <si>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</si>
  <si>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</si>
  <si>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</si>
  <si>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</si>
  <si>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</si>
  <si>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</si>
  <si>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</si>
  <si>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</si>
  <si>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</si>
  <si>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</si>
  <si>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</si>
  <si>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</si>
  <si>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</si>
  <si>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</si>
  <si>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</si>
  <si>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</si>
  <si>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</si>
  <si>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</si>
  <si>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</si>
  <si>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</si>
  <si>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</si>
  <si>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</si>
  <si>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</si>
  <si>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</si>
  <si>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</si>
  <si>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</si>
  <si>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</si>
  <si>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</si>
  <si>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</si>
  <si>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</si>
  <si>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</si>
  <si>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</si>
  <si>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</si>
  <si>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</si>
  <si>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</si>
  <si>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</si>
  <si>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</si>
  <si>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</si>
  <si>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</si>
  <si>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1000 mm &lt; Ledningsnet ≤ Ø 1200 mm</t>
  </si>
  <si>
    <t>Ø 1200 mm &lt; Ledningsnet ≤ Ø 1600 mm</t>
  </si>
  <si>
    <t>Ledningsnet &gt; Ø 1600 mm (rørbassiner og transportledninger)</t>
  </si>
  <si>
    <t>Strømpeforing ≤ Ø 200 mm</t>
  </si>
  <si>
    <t>Strømpeforing Ø 200 mm &lt; Ledningsnet ≤ Ø 500 mm</t>
  </si>
  <si>
    <t>Brønde</t>
  </si>
  <si>
    <t>Stik</t>
  </si>
  <si>
    <t>Pumpestationer i brønde (&lt; 6,25 m2), Konstruktioner</t>
  </si>
  <si>
    <t>Kælder</t>
  </si>
  <si>
    <t>Indløb med riste, Mek/EL</t>
  </si>
  <si>
    <t>Indløb med riste, SRO</t>
  </si>
  <si>
    <t>Jordbassin Klasse B</t>
  </si>
  <si>
    <t>Indløb-/udløbsarrangement</t>
  </si>
  <si>
    <t>Køretøjer, små lastvogne (&lt; 3.500 kg.)</t>
  </si>
  <si>
    <t>Mindre renseanlæg &lt; 5.000 PE uden mulighed for opdeling</t>
  </si>
  <si>
    <t>Tryksatte minipumpestationer (husstandssystemer)</t>
  </si>
  <si>
    <t>2014</t>
  </si>
  <si>
    <t>75</t>
  </si>
  <si>
    <t>50</t>
  </si>
  <si>
    <t>20</t>
  </si>
  <si>
    <t>10</t>
  </si>
  <si>
    <t>5</t>
  </si>
  <si>
    <t>40</t>
  </si>
  <si>
    <t>30</t>
  </si>
  <si>
    <t>Oversvømmelseskort</t>
  </si>
  <si>
    <t>Beluftningstanke, Konstruktioner</t>
  </si>
  <si>
    <t>Pumpestationer i brønde (&lt; 6,25 m2), Mek/EL</t>
  </si>
  <si>
    <t>Pumpestationer i brønde (&lt; 6,25 m2), SRO</t>
  </si>
  <si>
    <t>Tjenestemandspensioner</t>
  </si>
  <si>
    <t>Ejendomsskatter</t>
  </si>
  <si>
    <t>Spildevandsafgift</t>
  </si>
  <si>
    <t>Silkeborg Spildevand AS</t>
  </si>
  <si>
    <t>S083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</si>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</sst>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Silkeborg Spildevand AS</v>
      </c>
      <c r="B1" s="56"/>
      <c r="C1" s="56"/>
      <c r="D1" s="56"/>
      <c r="E1" s="56"/>
    </row>
    <row r="2" spans="1:5" x14ac:dyDescent="0.25">
      <c r="A2" s="222" t="str">
        <f>'1. Forside'!A2</f>
        <v>S083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Silkeborg Spildevand AS</v>
      </c>
      <c r="B1" s="26"/>
      <c r="C1" s="26"/>
      <c r="D1" s="26"/>
      <c r="E1" s="26"/>
    </row>
    <row r="2" spans="1:5" x14ac:dyDescent="0.25">
      <c r="A2" s="223" t="str">
        <f>'1. Forside'!A2</f>
        <v>S083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Silkeborg Spildevand AS</v>
      </c>
      <c r="B1" s="26"/>
      <c r="C1" s="26"/>
      <c r="D1" s="26"/>
      <c r="E1" s="26"/>
    </row>
    <row r="2" spans="1:5" x14ac:dyDescent="0.25">
      <c r="A2" s="223" t="str">
        <f>'1. Forside'!A2</f>
        <v>S083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-167000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-17000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Silkeborg Spildevand AS</v>
      </c>
      <c r="B1" s="26"/>
      <c r="C1" s="26"/>
      <c r="D1" s="26"/>
      <c r="E1" s="26"/>
    </row>
    <row r="2" spans="1:5" x14ac:dyDescent="0.25">
      <c r="A2" s="223" t="str">
        <f>'1. Forside'!A2</f>
        <v>S083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-13372000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-13372000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Silkeborg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141842237.88100201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82523331.272281051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4018037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-734331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3493173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89300210.272281051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6195000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2708000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8903000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6121900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-71169000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-12933000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-2169000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-86271000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18054110.272281051</v>
      </c>
      <c r="D27" s="79" t="s">
        <v>0</v>
      </c>
      <c r="E27" s="10">
        <f>IF(C27&lt;0,0,-C27)</f>
        <v>-18054110.272281051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6340128</v>
      </c>
      <c r="D31" s="79" t="s">
        <v>0</v>
      </c>
      <c r="E31" s="10">
        <f>-C31</f>
        <v>-6340128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111375000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111375000</v>
      </c>
      <c r="D36" s="79" t="s">
        <v>0</v>
      </c>
      <c r="E36" s="10">
        <f>-C36</f>
        <v>-111375000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6072999.6087209582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Silkeborg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6398128</v>
      </c>
      <c r="D7" s="224" t="s">
        <v>0</v>
      </c>
      <c r="E7" s="225">
        <v>8025548.3829763159</v>
      </c>
      <c r="F7" s="224" t="s">
        <v>0</v>
      </c>
      <c r="G7" s="225">
        <v>6121900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14423676</v>
      </c>
      <c r="F8" s="224" t="s">
        <v>0</v>
      </c>
      <c r="G8" s="226">
        <v>6121900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6398128</v>
      </c>
      <c r="D11" s="228" t="s">
        <v>0</v>
      </c>
      <c r="E11" s="55">
        <f>C11+E7-E8-E9</f>
        <v>0.38297631591558456</v>
      </c>
      <c r="F11" s="228" t="s">
        <v>0</v>
      </c>
      <c r="G11" s="55">
        <f>E11+G7-G8-G9</f>
        <v>0.38297631591558456</v>
      </c>
      <c r="H11" s="228" t="s">
        <v>0</v>
      </c>
      <c r="I11" s="55">
        <f>G11+I7-I8-I9</f>
        <v>0.38297631591558456</v>
      </c>
      <c r="J11" s="228" t="s">
        <v>0</v>
      </c>
      <c r="K11" s="55">
        <f>K7-K8-K9+K10+I11</f>
        <v>0.38297631591558456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Silkeborg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43200896.170129567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-164163.40544649237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-1237706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41799026.764683075</v>
      </c>
      <c r="D13" s="79" t="s">
        <v>0</v>
      </c>
      <c r="E13" s="6">
        <f>C13</f>
        <v>41799026.764683075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81726550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225</v>
      </c>
      <c r="C16" s="14">
        <f>'6. Gennemførte investeringer'!F31</f>
        <v>6996140.7400000002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-731736.66666666698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3017333.3333333335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91008287.406666651</v>
      </c>
      <c r="D19" s="79" t="s">
        <v>0</v>
      </c>
      <c r="E19" s="8">
        <f>C19</f>
        <v>91008287.406666651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2678000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175000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-116000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-17000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2720000</v>
      </c>
      <c r="D30" s="79" t="s">
        <v>0</v>
      </c>
      <c r="E30" s="6">
        <f>C30</f>
        <v>2720000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6072999.6087209582</v>
      </c>
      <c r="D34" s="79" t="s">
        <v>0</v>
      </c>
      <c r="E34" s="12">
        <f>C34</f>
        <v>6072999.6087209582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141600313.78007069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3711331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38.153512521537607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Silkeborg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43200896.170129567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43200896.170129567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43200896.170129567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-164163.40544649237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Silkeborg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32305630.156022891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43036732.764683075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43200896.170129567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4950822.7010968486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1237706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Silkeborg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3557621206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81726550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81726550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7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Silkeborg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208</v>
      </c>
      <c r="D8" s="31" t="s">
        <v>209</v>
      </c>
      <c r="E8" s="32">
        <v>7384000</v>
      </c>
      <c r="F8" s="34">
        <f t="shared" ref="F8" si="0">E8/D8</f>
        <v>98453.333333333328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208</v>
      </c>
      <c r="D9" s="31" t="s">
        <v>209</v>
      </c>
      <c r="E9" s="32">
        <v>14525000</v>
      </c>
      <c r="F9" s="34">
        <f t="shared" ref="F9:F28" si="1">E9/D9</f>
        <v>193666.66666666666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208</v>
      </c>
      <c r="D10" s="31" t="s">
        <v>209</v>
      </c>
      <c r="E10" s="32">
        <v>4055000</v>
      </c>
      <c r="F10" s="34">
        <f t="shared" si="1"/>
        <v>54066.666666666664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208</v>
      </c>
      <c r="D11" s="31" t="s">
        <v>209</v>
      </c>
      <c r="E11" s="32">
        <v>2176000</v>
      </c>
      <c r="F11" s="34">
        <f t="shared" si="1"/>
        <v>29013.333333333332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208</v>
      </c>
      <c r="D12" s="31" t="s">
        <v>209</v>
      </c>
      <c r="E12" s="32">
        <v>3891000</v>
      </c>
      <c r="F12" s="34">
        <f t="shared" si="1"/>
        <v>51880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208</v>
      </c>
      <c r="D13" s="31" t="s">
        <v>209</v>
      </c>
      <c r="E13" s="32">
        <v>12594000</v>
      </c>
      <c r="F13" s="34">
        <f t="shared" si="1"/>
        <v>167920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208</v>
      </c>
      <c r="D14" s="31" t="s">
        <v>209</v>
      </c>
      <c r="E14" s="32">
        <v>1448000</v>
      </c>
      <c r="F14" s="34">
        <f t="shared" si="1"/>
        <v>19306.666666666668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208</v>
      </c>
      <c r="D15" s="31" t="s">
        <v>210</v>
      </c>
      <c r="E15" s="32">
        <v>2175000</v>
      </c>
      <c r="F15" s="34">
        <f t="shared" si="1"/>
        <v>43500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208</v>
      </c>
      <c r="D16" s="31" t="s">
        <v>210</v>
      </c>
      <c r="E16" s="32">
        <v>4856000</v>
      </c>
      <c r="F16" s="34">
        <f t="shared" si="1"/>
        <v>97120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208</v>
      </c>
      <c r="D17" s="31" t="s">
        <v>209</v>
      </c>
      <c r="E17" s="32">
        <v>11451000</v>
      </c>
      <c r="F17" s="34">
        <f t="shared" si="1"/>
        <v>152680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208</v>
      </c>
      <c r="D18" s="31" t="s">
        <v>209</v>
      </c>
      <c r="E18" s="32">
        <v>7658000</v>
      </c>
      <c r="F18" s="34">
        <f t="shared" si="1"/>
        <v>102106.66666666667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208</v>
      </c>
      <c r="D19" s="31" t="s">
        <v>210</v>
      </c>
      <c r="E19" s="32">
        <v>240000</v>
      </c>
      <c r="F19" s="34">
        <f t="shared" si="1"/>
        <v>4800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208</v>
      </c>
      <c r="D20" s="31" t="s">
        <v>209</v>
      </c>
      <c r="E20" s="32">
        <v>266000</v>
      </c>
      <c r="F20" s="34">
        <f t="shared" si="1"/>
        <v>3546.6666666666665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208</v>
      </c>
      <c r="D21" s="31" t="s">
        <v>211</v>
      </c>
      <c r="E21" s="32">
        <v>2592000</v>
      </c>
      <c r="F21" s="34">
        <f t="shared" si="1"/>
        <v>129600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208</v>
      </c>
      <c r="D22" s="31" t="s">
        <v>212</v>
      </c>
      <c r="E22" s="32">
        <v>347000</v>
      </c>
      <c r="F22" s="34">
        <f t="shared" si="1"/>
        <v>34700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208</v>
      </c>
      <c r="D23" s="31" t="s">
        <v>210</v>
      </c>
      <c r="E23" s="32">
        <v>1685000</v>
      </c>
      <c r="F23" s="34">
        <f t="shared" si="1"/>
        <v>33700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208</v>
      </c>
      <c r="D24" s="31" t="s">
        <v>209</v>
      </c>
      <c r="E24" s="32">
        <v>394000</v>
      </c>
      <c r="F24" s="34">
        <f t="shared" si="1"/>
        <v>5253.333333333333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208</v>
      </c>
      <c r="D25" s="31" t="s">
        <v>213</v>
      </c>
      <c r="E25" s="32">
        <v>471000</v>
      </c>
      <c r="F25" s="34">
        <f t="shared" si="1"/>
        <v>94200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208</v>
      </c>
      <c r="D26" s="31" t="s">
        <v>214</v>
      </c>
      <c r="E26" s="32">
        <v>92000</v>
      </c>
      <c r="F26" s="34">
        <f t="shared" si="1"/>
        <v>2300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208</v>
      </c>
      <c r="D27" s="31" t="s">
        <v>215</v>
      </c>
      <c r="E27" s="32">
        <v>2611000</v>
      </c>
      <c r="F27" s="34">
        <f t="shared" si="1"/>
        <v>87033.333333333328</v>
      </c>
      <c r="G27" s="35" t="s">
        <v>0</v>
      </c>
      <c r="H27" s="26"/>
    </row>
    <row r="28" spans="1:8" s="150" customFormat="1" x14ac:dyDescent="0.25">
      <c r="A28" s="26"/>
      <c r="B28" s="29" t="s">
        <v>216</v>
      </c>
      <c r="C28" s="30" t="s">
        <v>208</v>
      </c>
      <c r="D28" s="31" t="s">
        <v>213</v>
      </c>
      <c r="E28" s="32">
        <v>38000</v>
      </c>
      <c r="F28" s="34">
        <f t="shared" si="1"/>
        <v>7600</v>
      </c>
      <c r="G28" s="35" t="s">
        <v>0</v>
      </c>
      <c r="H28" s="26"/>
    </row>
    <row r="29" spans="1:8" s="150" customFormat="1" x14ac:dyDescent="0.25">
      <c r="A29" s="26"/>
      <c r="B29" s="23" t="s">
        <v>72</v>
      </c>
      <c r="C29" s="160"/>
      <c r="D29" s="160"/>
      <c r="E29" s="160"/>
      <c r="F29" s="36">
        <f>SUM(F8:F28)</f>
        <v>1412446.6666666665</v>
      </c>
      <c r="G29" s="37" t="s">
        <v>0</v>
      </c>
      <c r="H29" s="26"/>
    </row>
    <row r="30" spans="1:8" s="150" customFormat="1" x14ac:dyDescent="0.25">
      <c r="A30" s="26"/>
      <c r="B30" s="107" t="s">
        <v>136</v>
      </c>
      <c r="C30" s="161"/>
      <c r="D30" s="161"/>
      <c r="E30" s="161"/>
      <c r="F30" s="66">
        <v>5583694.0733333332</v>
      </c>
      <c r="G30" s="37" t="s">
        <v>0</v>
      </c>
      <c r="H30" s="26"/>
    </row>
    <row r="31" spans="1:8" s="150" customFormat="1" x14ac:dyDescent="0.25">
      <c r="A31" s="26"/>
      <c r="B31" s="39" t="s">
        <v>69</v>
      </c>
      <c r="C31" s="162"/>
      <c r="D31" s="162"/>
      <c r="E31" s="163"/>
      <c r="F31" s="38">
        <f>F29+F30</f>
        <v>6996140.7400000002</v>
      </c>
      <c r="G31" s="38" t="s">
        <v>0</v>
      </c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hidden="1" x14ac:dyDescent="0.25"/>
    <row r="36" spans="1:8" s="150" customFormat="1" hidden="1" x14ac:dyDescent="0.25"/>
    <row r="37" spans="1:8" s="150" customFormat="1" hidden="1" x14ac:dyDescent="0.25"/>
    <row r="38" spans="1:8" s="150" customFormat="1" ht="14.45" hidden="1" customHeight="1" x14ac:dyDescent="0.25"/>
    <row r="39" spans="1:8" s="150" customFormat="1" ht="14.4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Silkeborg Spildevand AS</v>
      </c>
      <c r="B1" s="164"/>
      <c r="C1" s="164"/>
      <c r="D1" s="164"/>
      <c r="E1" s="164"/>
    </row>
    <row r="2" spans="1:5" x14ac:dyDescent="0.25">
      <c r="A2" s="1" t="str">
        <f>'1. Forside'!A2</f>
        <v>S083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1828000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1728630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investeringer'!F29</f>
        <v>1412446.6666666665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-731736.66666666698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Silkeborg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75</v>
      </c>
      <c r="E8" s="32">
        <v>57100000</v>
      </c>
      <c r="F8" s="45">
        <f>E8/D8</f>
        <v>761333.33333333337</v>
      </c>
      <c r="G8" s="35" t="s">
        <v>0</v>
      </c>
      <c r="H8" s="26"/>
    </row>
    <row r="9" spans="1:8" s="150" customFormat="1" x14ac:dyDescent="0.25">
      <c r="A9" s="26"/>
      <c r="B9" s="29" t="s">
        <v>195</v>
      </c>
      <c r="C9" s="30">
        <v>2015</v>
      </c>
      <c r="D9" s="31">
        <v>50</v>
      </c>
      <c r="E9" s="32">
        <v>4000000</v>
      </c>
      <c r="F9" s="45">
        <f t="shared" ref="F9:F20" si="0">E9/D9</f>
        <v>80000</v>
      </c>
      <c r="G9" s="35" t="s">
        <v>0</v>
      </c>
      <c r="H9" s="26"/>
    </row>
    <row r="10" spans="1:8" s="150" customFormat="1" x14ac:dyDescent="0.25">
      <c r="A10" s="26"/>
      <c r="B10" s="29" t="s">
        <v>217</v>
      </c>
      <c r="C10" s="30">
        <v>2015</v>
      </c>
      <c r="D10" s="31">
        <v>60</v>
      </c>
      <c r="E10" s="32">
        <v>3000000</v>
      </c>
      <c r="F10" s="45">
        <f t="shared" si="0"/>
        <v>50000</v>
      </c>
      <c r="G10" s="35" t="s">
        <v>0</v>
      </c>
      <c r="H10" s="26"/>
    </row>
    <row r="11" spans="1:8" s="150" customFormat="1" x14ac:dyDescent="0.25">
      <c r="A11" s="26"/>
      <c r="B11" s="29" t="s">
        <v>199</v>
      </c>
      <c r="C11" s="30">
        <v>2015</v>
      </c>
      <c r="D11" s="31">
        <v>50</v>
      </c>
      <c r="E11" s="32">
        <v>9000000</v>
      </c>
      <c r="F11" s="45">
        <f t="shared" si="0"/>
        <v>180000</v>
      </c>
      <c r="G11" s="35" t="s">
        <v>0</v>
      </c>
      <c r="H11" s="26"/>
    </row>
    <row r="12" spans="1:8" s="150" customFormat="1" x14ac:dyDescent="0.25">
      <c r="A12" s="26"/>
      <c r="B12" s="29" t="s">
        <v>218</v>
      </c>
      <c r="C12" s="30">
        <v>2015</v>
      </c>
      <c r="D12" s="31">
        <v>20</v>
      </c>
      <c r="E12" s="32">
        <v>5000000</v>
      </c>
      <c r="F12" s="45">
        <f t="shared" si="0"/>
        <v>250000</v>
      </c>
      <c r="G12" s="35" t="s">
        <v>0</v>
      </c>
      <c r="H12" s="26"/>
    </row>
    <row r="13" spans="1:8" s="150" customFormat="1" x14ac:dyDescent="0.25">
      <c r="A13" s="26"/>
      <c r="B13" s="29" t="s">
        <v>219</v>
      </c>
      <c r="C13" s="30">
        <v>2015</v>
      </c>
      <c r="D13" s="31">
        <v>10</v>
      </c>
      <c r="E13" s="32">
        <v>1400000</v>
      </c>
      <c r="F13" s="45">
        <f t="shared" si="0"/>
        <v>140000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>
        <v>2016</v>
      </c>
      <c r="D14" s="31">
        <v>75</v>
      </c>
      <c r="E14" s="32">
        <v>55200000</v>
      </c>
      <c r="F14" s="45">
        <f t="shared" si="0"/>
        <v>736000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>
        <v>2016</v>
      </c>
      <c r="D15" s="31">
        <v>50</v>
      </c>
      <c r="E15" s="32">
        <v>4000000</v>
      </c>
      <c r="F15" s="45">
        <f t="shared" si="0"/>
        <v>80000</v>
      </c>
      <c r="G15" s="35" t="s">
        <v>0</v>
      </c>
      <c r="H15" s="26"/>
    </row>
    <row r="16" spans="1:8" s="150" customFormat="1" x14ac:dyDescent="0.25">
      <c r="A16" s="26"/>
      <c r="B16" s="29" t="s">
        <v>217</v>
      </c>
      <c r="C16" s="30">
        <v>2016</v>
      </c>
      <c r="D16" s="31">
        <v>60</v>
      </c>
      <c r="E16" s="32">
        <v>3000000</v>
      </c>
      <c r="F16" s="45">
        <f t="shared" si="0"/>
        <v>50000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>
        <v>2016</v>
      </c>
      <c r="D17" s="31">
        <v>50</v>
      </c>
      <c r="E17" s="32">
        <v>9000000</v>
      </c>
      <c r="F17" s="45">
        <f t="shared" si="0"/>
        <v>180000</v>
      </c>
      <c r="G17" s="35" t="s">
        <v>0</v>
      </c>
      <c r="H17" s="26"/>
    </row>
    <row r="18" spans="1:8" s="150" customFormat="1" x14ac:dyDescent="0.25">
      <c r="A18" s="26"/>
      <c r="B18" s="29" t="s">
        <v>218</v>
      </c>
      <c r="C18" s="30">
        <v>2016</v>
      </c>
      <c r="D18" s="31">
        <v>20</v>
      </c>
      <c r="E18" s="32">
        <v>5000000</v>
      </c>
      <c r="F18" s="45">
        <f t="shared" si="0"/>
        <v>250000</v>
      </c>
      <c r="G18" s="35" t="s">
        <v>0</v>
      </c>
      <c r="H18" s="26"/>
    </row>
    <row r="19" spans="1:8" s="150" customFormat="1" x14ac:dyDescent="0.25">
      <c r="A19" s="26"/>
      <c r="B19" s="29" t="s">
        <v>219</v>
      </c>
      <c r="C19" s="30">
        <v>2016</v>
      </c>
      <c r="D19" s="31">
        <v>10</v>
      </c>
      <c r="E19" s="32">
        <v>1000000</v>
      </c>
      <c r="F19" s="45">
        <f t="shared" si="0"/>
        <v>100000</v>
      </c>
      <c r="G19" s="35" t="s">
        <v>0</v>
      </c>
      <c r="H19" s="26"/>
    </row>
    <row r="20" spans="1:8" s="150" customFormat="1" x14ac:dyDescent="0.25">
      <c r="A20" s="26"/>
      <c r="B20" s="29" t="s">
        <v>205</v>
      </c>
      <c r="C20" s="30">
        <v>2016</v>
      </c>
      <c r="D20" s="31">
        <v>5</v>
      </c>
      <c r="E20" s="32">
        <v>800000</v>
      </c>
      <c r="F20" s="45">
        <f t="shared" si="0"/>
        <v>160000</v>
      </c>
      <c r="G20" s="35" t="s">
        <v>0</v>
      </c>
      <c r="H20" s="26"/>
    </row>
    <row r="21" spans="1:8" s="150" customFormat="1" x14ac:dyDescent="0.25">
      <c r="A21" s="26"/>
      <c r="B21" s="109" t="s">
        <v>73</v>
      </c>
      <c r="C21" s="167"/>
      <c r="D21" s="168"/>
      <c r="E21" s="169"/>
      <c r="F21" s="46">
        <f>SUMIF(C8:C20,"2015",F8:F20)</f>
        <v>1461333.3333333335</v>
      </c>
      <c r="G21" s="47" t="s">
        <v>0</v>
      </c>
      <c r="H21" s="26"/>
    </row>
    <row r="22" spans="1:8" s="150" customFormat="1" x14ac:dyDescent="0.25">
      <c r="A22" s="26"/>
      <c r="B22" s="107" t="s">
        <v>134</v>
      </c>
      <c r="C22" s="170"/>
      <c r="D22" s="171"/>
      <c r="E22" s="172"/>
      <c r="F22" s="46">
        <f>SUMIF(C8:C20,"2016",F8:F20)</f>
        <v>1556000</v>
      </c>
      <c r="G22" s="47" t="s">
        <v>0</v>
      </c>
      <c r="H22" s="26"/>
    </row>
    <row r="23" spans="1:8" s="150" customFormat="1" x14ac:dyDescent="0.25">
      <c r="A23" s="26"/>
      <c r="B23" s="50" t="s">
        <v>36</v>
      </c>
      <c r="C23" s="173"/>
      <c r="D23" s="174"/>
      <c r="E23" s="174"/>
      <c r="F23" s="48">
        <f>F21+F22</f>
        <v>3017333.3333333335</v>
      </c>
      <c r="G23" s="49" t="s">
        <v>0</v>
      </c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175"/>
      <c r="G26" s="175"/>
      <c r="H26" s="2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t="12" hidden="1" customHeight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Silkeborg Spildevand AS</v>
      </c>
      <c r="B1" s="56"/>
      <c r="C1" s="56"/>
      <c r="D1" s="178"/>
      <c r="E1" s="56"/>
    </row>
    <row r="2" spans="1:5" x14ac:dyDescent="0.25">
      <c r="A2" s="222" t="str">
        <f>'1. Forside'!A2</f>
        <v>S083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220</v>
      </c>
      <c r="C8" s="51">
        <v>370000</v>
      </c>
      <c r="D8" s="182" t="s">
        <v>0</v>
      </c>
      <c r="E8" s="56"/>
    </row>
    <row r="9" spans="1:5" x14ac:dyDescent="0.25">
      <c r="A9" s="56"/>
      <c r="B9" s="207" t="s">
        <v>221</v>
      </c>
      <c r="C9" s="51">
        <v>1100000</v>
      </c>
      <c r="D9" s="182" t="s">
        <v>0</v>
      </c>
      <c r="E9" s="56"/>
    </row>
    <row r="10" spans="1:5" x14ac:dyDescent="0.25">
      <c r="A10" s="56"/>
      <c r="B10" s="207" t="s">
        <v>222</v>
      </c>
      <c r="C10" s="51">
        <v>1175000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2678000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160000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15000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175000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2467000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2583000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-116000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2015-09-25T11:00:38Z</dcterms:modified>
</cp:coreProperties>
</file>