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0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C26" i="8" l="1"/>
  <c r="E31" i="19" l="1"/>
  <c r="C36" i="19" l="1"/>
  <c r="E36" i="19" s="1"/>
  <c r="F37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F8" i="2" l="1"/>
  <c r="F8" i="7"/>
  <c r="F36" i="7" s="1"/>
  <c r="F27" i="2" l="1"/>
  <c r="C9" i="10" s="1"/>
  <c r="C15" i="11" l="1"/>
  <c r="C29" i="8" s="1"/>
  <c r="C15" i="13"/>
  <c r="C27" i="8" s="1"/>
  <c r="C16" i="4"/>
  <c r="C25" i="8" s="1"/>
  <c r="C24" i="3"/>
  <c r="C23" i="8" s="1"/>
  <c r="F38" i="7"/>
  <c r="C18" i="8" s="1"/>
  <c r="C18" i="3"/>
  <c r="C22" i="8" s="1"/>
  <c r="C12" i="3"/>
  <c r="C21" i="8" s="1"/>
  <c r="C24" i="8"/>
  <c r="C10" i="10"/>
  <c r="C17" i="8" s="1"/>
  <c r="F29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<sst xmlns="http://schemas.openxmlformats.org/spreadsheetml/2006/main" count="494" uniqueCount="230">
  <si>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</si>
  <si>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</si>
  <si>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</si>
  <si>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</si>
  <si>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</si>
  <si>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</si>
  <si>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</si>
  <si>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</si>
  <si>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</si>
  <si>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</si>
  <si>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</si>
  <si>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</si>
  <si>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</si>
  <si>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</si>
  <si>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</si>
  <si>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</si>
  <si>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</si>
  <si>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</si>
  <si>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</si>
  <si>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</si>
  <si>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</si>
  <si>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</si>
  <si>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</si>
  <si>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</si>
  <si>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</si>
  <si>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</si>
  <si>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</si>
  <si>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</si>
  <si>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</si>
  <si>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</si>
  <si>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</si>
  <si>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</si>
  <si>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</si>
  <si>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</si>
  <si>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</si>
  <si>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</si>
  <si>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</si>
  <si>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</si>
  <si>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</si>
  <si>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</si>
  <si>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</si>
  <si>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</si>
  <si>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</si>
  <si>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</si>
  <si>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</si>
  <si>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</si>
  <si>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</si>
  <si>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</si>
  <si>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</si>
  <si>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</si>
  <si>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</si>
  <si>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</si>
  <si>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</si>
  <si>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</si>
  <si>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</si>
  <si>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</si>
  <si>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</si>
  <si>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</si>
  <si>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</si>
  <si>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</si>
  <si>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</si>
  <si>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</si>
  <si>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</si>
  <si>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</si>
  <si>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</si>
  <si>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</si>
  <si>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</si>
  <si>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</si>
  <si>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</si>
  <si>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</si>
  <si>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</si>
  <si>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</si>
  <si>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</si>
  <si>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</si>
  <si>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</si>
  <si>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</si>
  <si>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</si>
  <si>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</si>
  <si>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</si>
  <si>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</si>
  <si>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</si>
  <si>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</si>
  <si>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</si>
  <si>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</si>
  <si>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</si>
  <si>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</si>
  <si>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</si>
  <si>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</si>
  <si>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</si>
  <si>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</si>
  <si>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</si>
  <si>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</si>
  <si>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</si>
  <si>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</si>
  <si>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</si>
  <si>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</si>
  <si>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</si>
  <si>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</si>
  <si>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</si>
  <si>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</si>
  <si>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</si>
  <si>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</si>
  <si>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</si>
  <si>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</si>
  <si>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</si>
  <si>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</si>
  <si>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</si>
  <si>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</si>
  <si>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</si>
  <si>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</si>
  <si>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</si>
  <si>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</si>
  <si>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</si>
  <si>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</si>
  <si>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</si>
  <si>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</si>
  <si>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</si>
  <si>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</si>
  <si>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</si>
  <si>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</si>
  <si>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</si>
  <si>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</si>
  <si>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</si>
  <si>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</si>
  <si>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</si>
  <si>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</si>
  <si>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</si>
  <si>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</si>
  <si>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</si>
  <si>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</si>
  <si>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</si>
  <si>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</si>
  <si>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</si>
  <si>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</si>
  <si>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</si>
  <si>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</si>
  <si>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</si>
  <si>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</si>
  <si>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</si>
  <si>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</si>
  <si>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</si>
  <si>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</si>
  <si>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</si>
  <si>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</si>
  <si>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</si>
  <si>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</si>
  <si>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</si>
  <si>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</si>
  <si>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</si>
  <si>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</si>
  <si>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</si>
  <si>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</si>
  <si>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</si>
  <si>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</si>
  <si>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</si>
  <si>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</si>
  <si>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</si>
  <si>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</si>
  <si>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</si>
  <si>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</si>
  <si>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</si>
  <si>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</si>
  <si>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</si>
  <si>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</si>
  <si>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</si>
  <si>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</si>
  <si>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</si>
  <si>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</si>
  <si>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</si>
  <si>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</si>
  <si>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</si>
  <si>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</si>
  <si>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</si>
  <si>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</si>
  <si>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</si>
  <si>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</si>
  <si>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</si>
  <si>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</si>
  <si>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</si>
  <si>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</si>
  <si>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</si>
  <si>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</si>
  <si>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</si>
  <si>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</si>
  <si>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</si>
  <si>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</si>
  <si>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</si>
  <si>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</si>
  <si>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Beluftningstanke, Konstruktioner</t>
  </si>
  <si>
    <t>Beluftningstanke, Mek/EL</t>
  </si>
  <si>
    <t>Beluftningstanke, SRO</t>
  </si>
  <si>
    <t>Efterklaringstanke, Mek/El</t>
  </si>
  <si>
    <t>Indløb med riste, Konstruktioner</t>
  </si>
  <si>
    <t>Strømpeforing ≤ Ø 200 mm</t>
  </si>
  <si>
    <t>Pumpestationer i brønde (&lt; 6,25 m2), Konstruktioner</t>
  </si>
  <si>
    <t>Pumpestationer i brønde (&lt; 6,25 m2), Mek/EL</t>
  </si>
  <si>
    <t>Pumpestationer i brønde (&lt; 6,25 m2), SRO</t>
  </si>
  <si>
    <t>Jordbassin Klasse B</t>
  </si>
  <si>
    <t>Pumpeinstallation Miljøklasse B (600-1.000 l/s) - Mek/EL</t>
  </si>
  <si>
    <t>Pumpeinstallation Miljøklasse A (100-300 l/s) - Mek/EL</t>
  </si>
  <si>
    <t>Tryksatte minipumpestationer (husstandssystemer)</t>
  </si>
  <si>
    <t xml:space="preserve">Ledningsnet ≤ Ø 200 mm </t>
  </si>
  <si>
    <t xml:space="preserve">Ø 200 mm &lt; Ledningsnet ≤ Ø 500 mm </t>
  </si>
  <si>
    <t>Ø 500 mm &lt; Ledningsnet ≤ Ø 800 mm</t>
  </si>
  <si>
    <t>Brønde</t>
  </si>
  <si>
    <t>Stik</t>
  </si>
  <si>
    <t>Ø 800 mm &lt; Ledningsnet ≤ Ø 1000 mm</t>
  </si>
  <si>
    <t>2014</t>
  </si>
  <si>
    <t>60</t>
  </si>
  <si>
    <t>20</t>
  </si>
  <si>
    <t>10</t>
  </si>
  <si>
    <t>50</t>
  </si>
  <si>
    <t>30</t>
  </si>
  <si>
    <t>75</t>
  </si>
  <si>
    <t>Sand- og fedtfang, Mek/EL</t>
  </si>
  <si>
    <t>Pumpestationer m. overbygning (&lt; 20 m2), Mek/EL</t>
  </si>
  <si>
    <t>Indløb med riste, Mek/EL</t>
  </si>
  <si>
    <t>Forklaring, Mek/EL</t>
  </si>
  <si>
    <t>Pumpestationer m. overbygning (&lt; 20 m2), Konstruktioner</t>
  </si>
  <si>
    <t>Strømpeforing Ø 200 mm &lt; Ledningsnet ≤ Ø 500 mm</t>
  </si>
  <si>
    <t>Tjenestemandspensioner</t>
  </si>
  <si>
    <t>Ejendomsskatter</t>
  </si>
  <si>
    <t>Selskabsskatter</t>
  </si>
  <si>
    <t>Spildevandsafgift</t>
  </si>
  <si>
    <t>Andet, Spuling og TV-inspektioner</t>
  </si>
  <si>
    <t>Andet, Forsyningssikkerhed</t>
  </si>
  <si>
    <t>Skærpet rensning af spildevand</t>
  </si>
  <si>
    <t>SK Spildevand AS</t>
  </si>
  <si>
    <t>S084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</si>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</sst>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SK Spildevand AS</v>
      </c>
      <c r="B1" s="56"/>
      <c r="C1" s="56"/>
      <c r="D1" s="56"/>
      <c r="E1" s="56"/>
    </row>
    <row r="2" spans="1:5" x14ac:dyDescent="0.25">
      <c r="A2" s="222" t="str">
        <f>'1. Forside'!A2</f>
        <v>S084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224</v>
      </c>
      <c r="C7" s="51">
        <v>4950000</v>
      </c>
      <c r="D7" s="191" t="s">
        <v>0</v>
      </c>
      <c r="E7" s="56"/>
    </row>
    <row r="8" spans="1:5" x14ac:dyDescent="0.25">
      <c r="A8" s="56"/>
      <c r="B8" s="213" t="s">
        <v>225</v>
      </c>
      <c r="C8" s="51">
        <v>2500000</v>
      </c>
      <c r="D8" s="191" t="s">
        <v>0</v>
      </c>
      <c r="E8" s="56"/>
    </row>
    <row r="9" spans="1:5" x14ac:dyDescent="0.25">
      <c r="A9" s="56"/>
      <c r="B9" s="213" t="s">
        <v>226</v>
      </c>
      <c r="C9" s="51">
        <v>500000</v>
      </c>
      <c r="D9" s="191" t="s">
        <v>0</v>
      </c>
      <c r="E9" s="56"/>
    </row>
    <row r="10" spans="1:5" x14ac:dyDescent="0.25">
      <c r="A10" s="56"/>
      <c r="B10" s="54" t="s">
        <v>36</v>
      </c>
      <c r="C10" s="55">
        <f>SUM(C7:C9)</f>
        <v>7950000</v>
      </c>
      <c r="D10" s="192" t="s">
        <v>0</v>
      </c>
      <c r="E10" s="56"/>
    </row>
    <row r="11" spans="1:5" x14ac:dyDescent="0.25">
      <c r="A11" s="56"/>
      <c r="B11" s="56"/>
      <c r="C11" s="183"/>
      <c r="D11" s="56"/>
      <c r="E11" s="56"/>
    </row>
    <row r="12" spans="1:5" x14ac:dyDescent="0.25">
      <c r="A12" s="56"/>
      <c r="B12" s="56"/>
      <c r="C12" s="183"/>
      <c r="D12" s="56"/>
      <c r="E12" s="56"/>
    </row>
    <row r="13" spans="1:5" ht="27.2" customHeight="1" x14ac:dyDescent="0.25">
      <c r="A13" s="56"/>
      <c r="B13" s="20" t="s">
        <v>151</v>
      </c>
      <c r="C13" s="193"/>
      <c r="D13" s="190"/>
      <c r="E13" s="56"/>
    </row>
    <row r="14" spans="1:5" ht="16.7" customHeight="1" x14ac:dyDescent="0.25">
      <c r="A14" s="56"/>
      <c r="B14" s="108" t="s">
        <v>152</v>
      </c>
      <c r="C14" s="19">
        <v>9380704</v>
      </c>
      <c r="D14" s="153" t="s">
        <v>0</v>
      </c>
      <c r="E14" s="56"/>
    </row>
    <row r="15" spans="1:5" ht="16.7" customHeight="1" x14ac:dyDescent="0.25">
      <c r="A15" s="56"/>
      <c r="B15" s="108" t="s">
        <v>153</v>
      </c>
      <c r="C15" s="40">
        <v>7450000</v>
      </c>
      <c r="D15" s="153" t="s">
        <v>0</v>
      </c>
      <c r="E15" s="56"/>
    </row>
    <row r="16" spans="1:5" x14ac:dyDescent="0.25">
      <c r="A16" s="56"/>
      <c r="B16" s="28" t="s">
        <v>154</v>
      </c>
      <c r="C16" s="55">
        <f>C14-C15</f>
        <v>1930704</v>
      </c>
      <c r="D16" s="155" t="s">
        <v>0</v>
      </c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hidden="1" x14ac:dyDescent="0.25">
      <c r="B20" s="195"/>
      <c r="E20" s="196"/>
    </row>
    <row r="21" spans="1:5" ht="15.75" hidden="1" x14ac:dyDescent="0.25">
      <c r="B21" s="196"/>
      <c r="C21" s="196"/>
    </row>
    <row r="22" spans="1:5" ht="15.75" hidden="1" x14ac:dyDescent="0.25">
      <c r="B22" s="196"/>
      <c r="E22" s="196"/>
    </row>
    <row r="23" spans="1:5" ht="15.75" hidden="1" x14ac:dyDescent="0.25">
      <c r="B23" s="196"/>
      <c r="D23" s="196"/>
    </row>
    <row r="24" spans="1:5" ht="15.75" hidden="1" x14ac:dyDescent="0.25">
      <c r="B24" s="196"/>
      <c r="C24" s="196"/>
    </row>
    <row r="25" spans="1:5" ht="15.75" hidden="1" x14ac:dyDescent="0.25">
      <c r="B25" s="196"/>
      <c r="C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6"/>
      <c r="D28" s="196"/>
    </row>
    <row r="29" spans="1:5" ht="15.75" hidden="1" x14ac:dyDescent="0.25">
      <c r="B29" s="195"/>
      <c r="C29" s="195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5"/>
    </row>
    <row r="65" spans="1:5" hidden="1" x14ac:dyDescent="0.25"/>
    <row r="66" spans="1:5" hidden="1" x14ac:dyDescent="0.25"/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SK Spildevand AS</v>
      </c>
      <c r="B1" s="26"/>
      <c r="C1" s="26"/>
      <c r="D1" s="26"/>
      <c r="E1" s="26"/>
    </row>
    <row r="2" spans="1:5" x14ac:dyDescent="0.25">
      <c r="A2" s="223" t="str">
        <f>'1. Forside'!A2</f>
        <v>S084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SK Spildevand AS</v>
      </c>
      <c r="B1" s="26"/>
      <c r="C1" s="26"/>
      <c r="D1" s="26"/>
      <c r="E1" s="26"/>
    </row>
    <row r="2" spans="1:5" x14ac:dyDescent="0.25">
      <c r="A2" s="223" t="str">
        <f>'1. Forside'!A2</f>
        <v>S084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7500000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200000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7300000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7474886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7588000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-113114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SK Spildevand AS</v>
      </c>
      <c r="B1" s="26"/>
      <c r="C1" s="26"/>
      <c r="D1" s="26"/>
      <c r="E1" s="26"/>
    </row>
    <row r="2" spans="1:5" x14ac:dyDescent="0.25">
      <c r="A2" s="223" t="str">
        <f>'1. Forside'!A2</f>
        <v>S084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34014747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19142661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14872086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3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4957362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168161520.38866848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55326200.268928431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6599236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127222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5194867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67247525.268928438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20405448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20405448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10620862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-7359616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-66154973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-27804939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-1580070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-102899598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-4625762.7310715616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5797175</v>
      </c>
      <c r="D31" s="79" t="s">
        <v>0</v>
      </c>
      <c r="E31" s="10">
        <f>-C31</f>
        <v>-5797175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151205569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151205569</v>
      </c>
      <c r="D36" s="79" t="s">
        <v>0</v>
      </c>
      <c r="E36" s="10">
        <f>-C36</f>
        <v>-151205569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11158776.388668478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SK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S084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13722270</v>
      </c>
      <c r="D7" s="224" t="s">
        <v>0</v>
      </c>
      <c r="E7" s="225">
        <v>7390796.5</v>
      </c>
      <c r="F7" s="224" t="s">
        <v>0</v>
      </c>
      <c r="G7" s="225">
        <v>10620862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21113066.5</v>
      </c>
      <c r="F8" s="224" t="s">
        <v>0</v>
      </c>
      <c r="G8" s="226">
        <v>10620862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13722270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51750527.895845219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-196652.00600421184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-1751755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49802120.889841005</v>
      </c>
      <c r="D13" s="79" t="s">
        <v>0</v>
      </c>
      <c r="E13" s="6">
        <f>C13</f>
        <v>49802120.889841005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54532782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229</v>
      </c>
      <c r="C16" s="14">
        <f>'6. Gennemførte investeringer'!F29</f>
        <v>14508061.333333332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5842355.9399999976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investeringer'!F38</f>
        <v>3556500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78439699.273333326</v>
      </c>
      <c r="D19" s="79" t="s">
        <v>0</v>
      </c>
      <c r="E19" s="8">
        <f>C19</f>
        <v>78439699.273333326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6033000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140000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4718960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servicemål'!C10</f>
        <v>7950000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servicemål'!C16</f>
        <v>1930704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7300000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-113114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27959550</v>
      </c>
      <c r="D30" s="79" t="s">
        <v>0</v>
      </c>
      <c r="E30" s="6">
        <f>C30</f>
        <v>27959550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4957362</v>
      </c>
      <c r="D32" s="79" t="s">
        <v>0</v>
      </c>
      <c r="E32" s="10">
        <f>C32</f>
        <v>4957362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11158776.388668478</v>
      </c>
      <c r="D34" s="79" t="s">
        <v>0</v>
      </c>
      <c r="E34" s="12">
        <f>C34</f>
        <v>11158776.388668478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172317508.55184281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3243254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53.131055585483843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SK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S084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51750527.895845219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51750527.895845219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51750527.895845219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-196652.00600421184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SK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37839985.997442022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51553875.889841005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51750527.895845219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7007021.4770974424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1751755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SK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2244679382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54532782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54532782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SK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S084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207</v>
      </c>
      <c r="D8" s="31" t="s">
        <v>208</v>
      </c>
      <c r="E8" s="32">
        <v>68759820</v>
      </c>
      <c r="F8" s="34">
        <f t="shared" ref="F8" si="0">E8/D8</f>
        <v>1145997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207</v>
      </c>
      <c r="D9" s="31" t="s">
        <v>209</v>
      </c>
      <c r="E9" s="32">
        <v>39266709</v>
      </c>
      <c r="F9" s="34">
        <f t="shared" ref="F9:F26" si="1">E9/D9</f>
        <v>1963335.45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207</v>
      </c>
      <c r="D10" s="31" t="s">
        <v>210</v>
      </c>
      <c r="E10" s="32">
        <v>8733938</v>
      </c>
      <c r="F10" s="34">
        <f t="shared" si="1"/>
        <v>873393.8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207</v>
      </c>
      <c r="D11" s="31" t="s">
        <v>209</v>
      </c>
      <c r="E11" s="32">
        <v>392047</v>
      </c>
      <c r="F11" s="34">
        <f t="shared" si="1"/>
        <v>19602.349999999999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207</v>
      </c>
      <c r="D12" s="31" t="s">
        <v>208</v>
      </c>
      <c r="E12" s="32">
        <v>108234</v>
      </c>
      <c r="F12" s="34">
        <f t="shared" si="1"/>
        <v>1803.9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207</v>
      </c>
      <c r="D13" s="31" t="s">
        <v>211</v>
      </c>
      <c r="E13" s="32">
        <v>4749951</v>
      </c>
      <c r="F13" s="34">
        <f t="shared" si="1"/>
        <v>94999.02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207</v>
      </c>
      <c r="D14" s="31" t="s">
        <v>211</v>
      </c>
      <c r="E14" s="32">
        <v>4916507</v>
      </c>
      <c r="F14" s="34">
        <f t="shared" si="1"/>
        <v>98330.14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207</v>
      </c>
      <c r="D15" s="31" t="s">
        <v>209</v>
      </c>
      <c r="E15" s="32">
        <v>2122512</v>
      </c>
      <c r="F15" s="34">
        <f t="shared" si="1"/>
        <v>106125.6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207</v>
      </c>
      <c r="D16" s="31" t="s">
        <v>210</v>
      </c>
      <c r="E16" s="32">
        <v>985535</v>
      </c>
      <c r="F16" s="34">
        <f t="shared" si="1"/>
        <v>98553.5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207</v>
      </c>
      <c r="D17" s="31" t="s">
        <v>211</v>
      </c>
      <c r="E17" s="32">
        <v>6932709</v>
      </c>
      <c r="F17" s="34">
        <f t="shared" si="1"/>
        <v>138654.18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 t="s">
        <v>207</v>
      </c>
      <c r="D18" s="31" t="s">
        <v>209</v>
      </c>
      <c r="E18" s="32">
        <v>2464963</v>
      </c>
      <c r="F18" s="34">
        <f t="shared" si="1"/>
        <v>123248.15</v>
      </c>
      <c r="G18" s="35" t="s">
        <v>0</v>
      </c>
      <c r="H18" s="26"/>
    </row>
    <row r="19" spans="1:8" s="150" customFormat="1" x14ac:dyDescent="0.25">
      <c r="A19" s="26"/>
      <c r="B19" s="29" t="s">
        <v>199</v>
      </c>
      <c r="C19" s="30" t="s">
        <v>207</v>
      </c>
      <c r="D19" s="31" t="s">
        <v>209</v>
      </c>
      <c r="E19" s="32">
        <v>4694390</v>
      </c>
      <c r="F19" s="34">
        <f t="shared" si="1"/>
        <v>234719.5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 t="s">
        <v>207</v>
      </c>
      <c r="D20" s="31" t="s">
        <v>212</v>
      </c>
      <c r="E20" s="32">
        <v>641294</v>
      </c>
      <c r="F20" s="34">
        <f t="shared" si="1"/>
        <v>21376.466666666667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 t="s">
        <v>207</v>
      </c>
      <c r="D21" s="31" t="s">
        <v>213</v>
      </c>
      <c r="E21" s="32">
        <v>20604398</v>
      </c>
      <c r="F21" s="34">
        <f t="shared" si="1"/>
        <v>274725.30666666664</v>
      </c>
      <c r="G21" s="35" t="s">
        <v>0</v>
      </c>
      <c r="H21" s="26"/>
    </row>
    <row r="22" spans="1:8" s="150" customFormat="1" x14ac:dyDescent="0.25">
      <c r="A22" s="26"/>
      <c r="B22" s="29" t="s">
        <v>202</v>
      </c>
      <c r="C22" s="30" t="s">
        <v>207</v>
      </c>
      <c r="D22" s="31" t="s">
        <v>213</v>
      </c>
      <c r="E22" s="32">
        <v>15038258</v>
      </c>
      <c r="F22" s="34">
        <f t="shared" si="1"/>
        <v>200510.10666666666</v>
      </c>
      <c r="G22" s="35" t="s">
        <v>0</v>
      </c>
      <c r="H22" s="26"/>
    </row>
    <row r="23" spans="1:8" s="150" customFormat="1" x14ac:dyDescent="0.25">
      <c r="A23" s="26"/>
      <c r="B23" s="29" t="s">
        <v>203</v>
      </c>
      <c r="C23" s="30" t="s">
        <v>207</v>
      </c>
      <c r="D23" s="31" t="s">
        <v>213</v>
      </c>
      <c r="E23" s="32">
        <v>2082279</v>
      </c>
      <c r="F23" s="34">
        <f t="shared" si="1"/>
        <v>27763.72</v>
      </c>
      <c r="G23" s="35" t="s">
        <v>0</v>
      </c>
      <c r="H23" s="26"/>
    </row>
    <row r="24" spans="1:8" s="150" customFormat="1" x14ac:dyDescent="0.25">
      <c r="A24" s="26"/>
      <c r="B24" s="29" t="s">
        <v>204</v>
      </c>
      <c r="C24" s="30" t="s">
        <v>207</v>
      </c>
      <c r="D24" s="31" t="s">
        <v>213</v>
      </c>
      <c r="E24" s="32">
        <v>9038615</v>
      </c>
      <c r="F24" s="34">
        <f t="shared" si="1"/>
        <v>120514.86666666667</v>
      </c>
      <c r="G24" s="35" t="s">
        <v>0</v>
      </c>
      <c r="H24" s="26"/>
    </row>
    <row r="25" spans="1:8" s="150" customFormat="1" x14ac:dyDescent="0.25">
      <c r="A25" s="26"/>
      <c r="B25" s="29" t="s">
        <v>205</v>
      </c>
      <c r="C25" s="30" t="s">
        <v>207</v>
      </c>
      <c r="D25" s="31" t="s">
        <v>213</v>
      </c>
      <c r="E25" s="32">
        <v>8793116</v>
      </c>
      <c r="F25" s="34">
        <f t="shared" si="1"/>
        <v>117241.54666666666</v>
      </c>
      <c r="G25" s="35" t="s">
        <v>0</v>
      </c>
      <c r="H25" s="26"/>
    </row>
    <row r="26" spans="1:8" s="150" customFormat="1" x14ac:dyDescent="0.25">
      <c r="A26" s="26"/>
      <c r="B26" s="29" t="s">
        <v>206</v>
      </c>
      <c r="C26" s="30" t="s">
        <v>207</v>
      </c>
      <c r="D26" s="31" t="s">
        <v>213</v>
      </c>
      <c r="E26" s="32">
        <v>1920590</v>
      </c>
      <c r="F26" s="34">
        <f t="shared" si="1"/>
        <v>25607.866666666665</v>
      </c>
      <c r="G26" s="35" t="s">
        <v>0</v>
      </c>
      <c r="H26" s="26"/>
    </row>
    <row r="27" spans="1:8" s="150" customFormat="1" x14ac:dyDescent="0.25">
      <c r="A27" s="26"/>
      <c r="B27" s="23" t="s">
        <v>72</v>
      </c>
      <c r="C27" s="160"/>
      <c r="D27" s="160"/>
      <c r="E27" s="160"/>
      <c r="F27" s="36">
        <f>SUM(F8:F26)</f>
        <v>5686502.4699999988</v>
      </c>
      <c r="G27" s="37" t="s">
        <v>0</v>
      </c>
      <c r="H27" s="26"/>
    </row>
    <row r="28" spans="1:8" s="150" customFormat="1" x14ac:dyDescent="0.25">
      <c r="A28" s="26"/>
      <c r="B28" s="107" t="s">
        <v>136</v>
      </c>
      <c r="C28" s="161"/>
      <c r="D28" s="161"/>
      <c r="E28" s="161"/>
      <c r="F28" s="66">
        <v>8821558.8633333333</v>
      </c>
      <c r="G28" s="37" t="s">
        <v>0</v>
      </c>
      <c r="H28" s="26"/>
    </row>
    <row r="29" spans="1:8" s="150" customFormat="1" x14ac:dyDescent="0.25">
      <c r="A29" s="26"/>
      <c r="B29" s="39" t="s">
        <v>69</v>
      </c>
      <c r="C29" s="162"/>
      <c r="D29" s="162"/>
      <c r="E29" s="163"/>
      <c r="F29" s="38">
        <f>F27+F28</f>
        <v>14508061.333333332</v>
      </c>
      <c r="G29" s="38" t="s">
        <v>0</v>
      </c>
      <c r="H29" s="26"/>
    </row>
    <row r="30" spans="1:8" s="150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50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50" customFormat="1" x14ac:dyDescent="0.25">
      <c r="A32" s="26"/>
      <c r="B32" s="26"/>
      <c r="C32" s="26"/>
      <c r="D32" s="26"/>
      <c r="E32" s="26"/>
      <c r="F32" s="26"/>
      <c r="G32" s="26"/>
      <c r="H32" s="26"/>
    </row>
    <row r="33" s="150" customFormat="1" hidden="1" x14ac:dyDescent="0.25"/>
    <row r="34" s="150" customFormat="1" hidden="1" x14ac:dyDescent="0.25"/>
    <row r="35" s="150" customFormat="1" hidden="1" x14ac:dyDescent="0.25"/>
    <row r="36" s="150" customFormat="1" ht="14.45" hidden="1" customHeight="1" x14ac:dyDescent="0.25"/>
    <row r="37" s="150" customFormat="1" ht="14.4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SK Spildevand AS</v>
      </c>
      <c r="B1" s="164"/>
      <c r="C1" s="164"/>
      <c r="D1" s="164"/>
      <c r="E1" s="164"/>
    </row>
    <row r="2" spans="1:5" x14ac:dyDescent="0.25">
      <c r="A2" s="1" t="str">
        <f>'1. Forside'!A2</f>
        <v>S084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2378066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3152583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investeringer'!F27</f>
        <v>5686502.4699999988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5842355.9399999976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6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SK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S084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192</v>
      </c>
      <c r="C8" s="30">
        <v>2015</v>
      </c>
      <c r="D8" s="31">
        <v>60</v>
      </c>
      <c r="E8" s="32">
        <v>7000000</v>
      </c>
      <c r="F8" s="45">
        <f>E8/D8</f>
        <v>116666.66666666667</v>
      </c>
      <c r="G8" s="35" t="s">
        <v>0</v>
      </c>
      <c r="H8" s="26"/>
    </row>
    <row r="9" spans="1:8" s="150" customFormat="1" x14ac:dyDescent="0.25">
      <c r="A9" s="26"/>
      <c r="B9" s="29" t="s">
        <v>214</v>
      </c>
      <c r="C9" s="30">
        <v>2015</v>
      </c>
      <c r="D9" s="31">
        <v>20</v>
      </c>
      <c r="E9" s="32">
        <v>1375000</v>
      </c>
      <c r="F9" s="45">
        <f t="shared" ref="F9:F35" si="0">E9/D9</f>
        <v>68750</v>
      </c>
      <c r="G9" s="35" t="s">
        <v>0</v>
      </c>
      <c r="H9" s="26"/>
    </row>
    <row r="10" spans="1:8" s="150" customFormat="1" x14ac:dyDescent="0.25">
      <c r="A10" s="26"/>
      <c r="B10" s="29" t="s">
        <v>215</v>
      </c>
      <c r="C10" s="30">
        <v>2015</v>
      </c>
      <c r="D10" s="31">
        <v>20</v>
      </c>
      <c r="E10" s="32">
        <v>6580000</v>
      </c>
      <c r="F10" s="45">
        <f t="shared" si="0"/>
        <v>329000</v>
      </c>
      <c r="G10" s="35" t="s">
        <v>0</v>
      </c>
      <c r="H10" s="26"/>
    </row>
    <row r="11" spans="1:8" s="150" customFormat="1" x14ac:dyDescent="0.25">
      <c r="A11" s="26"/>
      <c r="B11" s="29" t="s">
        <v>195</v>
      </c>
      <c r="C11" s="30">
        <v>2015</v>
      </c>
      <c r="D11" s="31">
        <v>20</v>
      </c>
      <c r="E11" s="32">
        <v>3000000</v>
      </c>
      <c r="F11" s="45">
        <f t="shared" si="0"/>
        <v>150000</v>
      </c>
      <c r="G11" s="35" t="s">
        <v>0</v>
      </c>
      <c r="H11" s="26"/>
    </row>
    <row r="12" spans="1:8" s="150" customFormat="1" x14ac:dyDescent="0.25">
      <c r="A12" s="26"/>
      <c r="B12" s="29" t="s">
        <v>203</v>
      </c>
      <c r="C12" s="30">
        <v>2015</v>
      </c>
      <c r="D12" s="31">
        <v>75</v>
      </c>
      <c r="E12" s="32">
        <v>8000000</v>
      </c>
      <c r="F12" s="45">
        <f t="shared" si="0"/>
        <v>106666.66666666667</v>
      </c>
      <c r="G12" s="35" t="s">
        <v>0</v>
      </c>
      <c r="H12" s="26"/>
    </row>
    <row r="13" spans="1:8" s="150" customFormat="1" x14ac:dyDescent="0.25">
      <c r="A13" s="26"/>
      <c r="B13" s="29" t="s">
        <v>202</v>
      </c>
      <c r="C13" s="30">
        <v>2015</v>
      </c>
      <c r="D13" s="31">
        <v>75</v>
      </c>
      <c r="E13" s="32">
        <v>4500000</v>
      </c>
      <c r="F13" s="45">
        <f t="shared" si="0"/>
        <v>60000</v>
      </c>
      <c r="G13" s="35" t="s">
        <v>0</v>
      </c>
      <c r="H13" s="26"/>
    </row>
    <row r="14" spans="1:8" s="150" customFormat="1" x14ac:dyDescent="0.25">
      <c r="A14" s="26"/>
      <c r="B14" s="29" t="s">
        <v>202</v>
      </c>
      <c r="C14" s="30">
        <v>2015</v>
      </c>
      <c r="D14" s="31">
        <v>75</v>
      </c>
      <c r="E14" s="32">
        <v>1000000</v>
      </c>
      <c r="F14" s="45">
        <f t="shared" si="0"/>
        <v>13333.333333333334</v>
      </c>
      <c r="G14" s="35" t="s">
        <v>0</v>
      </c>
      <c r="H14" s="26"/>
    </row>
    <row r="15" spans="1:8" s="150" customFormat="1" x14ac:dyDescent="0.25">
      <c r="A15" s="26"/>
      <c r="B15" s="29" t="s">
        <v>201</v>
      </c>
      <c r="C15" s="30">
        <v>2015</v>
      </c>
      <c r="D15" s="31">
        <v>75</v>
      </c>
      <c r="E15" s="32">
        <v>8000000</v>
      </c>
      <c r="F15" s="45">
        <f t="shared" si="0"/>
        <v>106666.66666666667</v>
      </c>
      <c r="G15" s="35" t="s">
        <v>0</v>
      </c>
      <c r="H15" s="26"/>
    </row>
    <row r="16" spans="1:8" s="150" customFormat="1" x14ac:dyDescent="0.25">
      <c r="A16" s="26"/>
      <c r="B16" s="29" t="s">
        <v>202</v>
      </c>
      <c r="C16" s="30">
        <v>2015</v>
      </c>
      <c r="D16" s="31">
        <v>75</v>
      </c>
      <c r="E16" s="32">
        <v>8000000</v>
      </c>
      <c r="F16" s="45">
        <f t="shared" si="0"/>
        <v>106666.66666666667</v>
      </c>
      <c r="G16" s="35" t="s">
        <v>0</v>
      </c>
      <c r="H16" s="26"/>
    </row>
    <row r="17" spans="1:8" s="150" customFormat="1" x14ac:dyDescent="0.25">
      <c r="A17" s="26"/>
      <c r="B17" s="29" t="s">
        <v>201</v>
      </c>
      <c r="C17" s="30">
        <v>2015</v>
      </c>
      <c r="D17" s="31">
        <v>75</v>
      </c>
      <c r="E17" s="32">
        <v>6000000</v>
      </c>
      <c r="F17" s="45">
        <f t="shared" si="0"/>
        <v>80000</v>
      </c>
      <c r="G17" s="35" t="s">
        <v>0</v>
      </c>
      <c r="H17" s="26"/>
    </row>
    <row r="18" spans="1:8" s="150" customFormat="1" x14ac:dyDescent="0.25">
      <c r="A18" s="26"/>
      <c r="B18" s="29" t="s">
        <v>201</v>
      </c>
      <c r="C18" s="30">
        <v>2015</v>
      </c>
      <c r="D18" s="31">
        <v>75</v>
      </c>
      <c r="E18" s="32">
        <v>21925000</v>
      </c>
      <c r="F18" s="45">
        <f t="shared" si="0"/>
        <v>292333.33333333331</v>
      </c>
      <c r="G18" s="35" t="s">
        <v>0</v>
      </c>
      <c r="H18" s="26"/>
    </row>
    <row r="19" spans="1:8" s="150" customFormat="1" x14ac:dyDescent="0.25">
      <c r="A19" s="26"/>
      <c r="B19" s="29" t="s">
        <v>201</v>
      </c>
      <c r="C19" s="30">
        <v>2015</v>
      </c>
      <c r="D19" s="31">
        <v>75</v>
      </c>
      <c r="E19" s="32">
        <v>2000000</v>
      </c>
      <c r="F19" s="45">
        <f t="shared" si="0"/>
        <v>26666.666666666668</v>
      </c>
      <c r="G19" s="35" t="s">
        <v>0</v>
      </c>
      <c r="H19" s="26"/>
    </row>
    <row r="20" spans="1:8" s="150" customFormat="1" x14ac:dyDescent="0.25">
      <c r="A20" s="26"/>
      <c r="B20" s="29" t="s">
        <v>193</v>
      </c>
      <c r="C20" s="30">
        <v>2015</v>
      </c>
      <c r="D20" s="31">
        <v>50</v>
      </c>
      <c r="E20" s="32">
        <v>7500000</v>
      </c>
      <c r="F20" s="45">
        <f t="shared" si="0"/>
        <v>150000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>
        <v>2015</v>
      </c>
      <c r="D21" s="31">
        <v>75</v>
      </c>
      <c r="E21" s="32">
        <v>5500000</v>
      </c>
      <c r="F21" s="45">
        <f t="shared" si="0"/>
        <v>73333.333333333328</v>
      </c>
      <c r="G21" s="35" t="s">
        <v>0</v>
      </c>
      <c r="H21" s="26"/>
    </row>
    <row r="22" spans="1:8" s="150" customFormat="1" x14ac:dyDescent="0.25">
      <c r="A22" s="26"/>
      <c r="B22" s="29" t="s">
        <v>216</v>
      </c>
      <c r="C22" s="30">
        <v>2016</v>
      </c>
      <c r="D22" s="31">
        <v>20</v>
      </c>
      <c r="E22" s="32">
        <v>8051000</v>
      </c>
      <c r="F22" s="45">
        <f t="shared" si="0"/>
        <v>402550</v>
      </c>
      <c r="G22" s="35" t="s">
        <v>0</v>
      </c>
      <c r="H22" s="26"/>
    </row>
    <row r="23" spans="1:8" s="150" customFormat="1" x14ac:dyDescent="0.25">
      <c r="A23" s="26"/>
      <c r="B23" s="29" t="s">
        <v>217</v>
      </c>
      <c r="C23" s="30">
        <v>2016</v>
      </c>
      <c r="D23" s="31">
        <v>20</v>
      </c>
      <c r="E23" s="32">
        <v>5000000</v>
      </c>
      <c r="F23" s="45">
        <f t="shared" si="0"/>
        <v>250000</v>
      </c>
      <c r="G23" s="35" t="s">
        <v>0</v>
      </c>
      <c r="H23" s="26"/>
    </row>
    <row r="24" spans="1:8" s="150" customFormat="1" x14ac:dyDescent="0.25">
      <c r="A24" s="26"/>
      <c r="B24" s="29" t="s">
        <v>217</v>
      </c>
      <c r="C24" s="30">
        <v>2016</v>
      </c>
      <c r="D24" s="31">
        <v>20</v>
      </c>
      <c r="E24" s="32">
        <v>1060000</v>
      </c>
      <c r="F24" s="45">
        <f t="shared" si="0"/>
        <v>53000</v>
      </c>
      <c r="G24" s="35" t="s">
        <v>0</v>
      </c>
      <c r="H24" s="26"/>
    </row>
    <row r="25" spans="1:8" s="150" customFormat="1" x14ac:dyDescent="0.25">
      <c r="A25" s="26"/>
      <c r="B25" s="29" t="s">
        <v>218</v>
      </c>
      <c r="C25" s="30">
        <v>2016</v>
      </c>
      <c r="D25" s="31">
        <v>50</v>
      </c>
      <c r="E25" s="32">
        <v>60000</v>
      </c>
      <c r="F25" s="45">
        <f t="shared" si="0"/>
        <v>1200</v>
      </c>
      <c r="G25" s="35" t="s">
        <v>0</v>
      </c>
      <c r="H25" s="26"/>
    </row>
    <row r="26" spans="1:8" s="150" customFormat="1" x14ac:dyDescent="0.25">
      <c r="A26" s="26"/>
      <c r="B26" s="29" t="s">
        <v>194</v>
      </c>
      <c r="C26" s="30">
        <v>2016</v>
      </c>
      <c r="D26" s="31">
        <v>50</v>
      </c>
      <c r="E26" s="32">
        <v>3500000</v>
      </c>
      <c r="F26" s="45">
        <f t="shared" si="0"/>
        <v>70000</v>
      </c>
      <c r="G26" s="35" t="s">
        <v>0</v>
      </c>
      <c r="H26" s="26"/>
    </row>
    <row r="27" spans="1:8" s="150" customFormat="1" x14ac:dyDescent="0.25">
      <c r="A27" s="26"/>
      <c r="B27" s="29" t="s">
        <v>201</v>
      </c>
      <c r="C27" s="30">
        <v>2016</v>
      </c>
      <c r="D27" s="31">
        <v>75</v>
      </c>
      <c r="E27" s="32">
        <v>15000000</v>
      </c>
      <c r="F27" s="45">
        <f t="shared" si="0"/>
        <v>200000</v>
      </c>
      <c r="G27" s="35" t="s">
        <v>0</v>
      </c>
      <c r="H27" s="26"/>
    </row>
    <row r="28" spans="1:8" s="150" customFormat="1" x14ac:dyDescent="0.25">
      <c r="A28" s="26"/>
      <c r="B28" s="29" t="s">
        <v>201</v>
      </c>
      <c r="C28" s="30">
        <v>2016</v>
      </c>
      <c r="D28" s="31">
        <v>75</v>
      </c>
      <c r="E28" s="32">
        <v>4000000</v>
      </c>
      <c r="F28" s="45">
        <f t="shared" si="0"/>
        <v>53333.333333333336</v>
      </c>
      <c r="G28" s="35" t="s">
        <v>0</v>
      </c>
      <c r="H28" s="26"/>
    </row>
    <row r="29" spans="1:8" s="150" customFormat="1" x14ac:dyDescent="0.25">
      <c r="A29" s="26"/>
      <c r="B29" s="29" t="s">
        <v>201</v>
      </c>
      <c r="C29" s="30">
        <v>2016</v>
      </c>
      <c r="D29" s="31">
        <v>75</v>
      </c>
      <c r="E29" s="32">
        <v>4000000</v>
      </c>
      <c r="F29" s="45">
        <f t="shared" si="0"/>
        <v>53333.333333333336</v>
      </c>
      <c r="G29" s="35" t="s">
        <v>0</v>
      </c>
      <c r="H29" s="26"/>
    </row>
    <row r="30" spans="1:8" s="150" customFormat="1" x14ac:dyDescent="0.25">
      <c r="A30" s="26"/>
      <c r="B30" s="29" t="s">
        <v>202</v>
      </c>
      <c r="C30" s="30">
        <v>2016</v>
      </c>
      <c r="D30" s="31">
        <v>75</v>
      </c>
      <c r="E30" s="32">
        <v>5000000</v>
      </c>
      <c r="F30" s="45">
        <f t="shared" si="0"/>
        <v>66666.666666666672</v>
      </c>
      <c r="G30" s="35" t="s">
        <v>0</v>
      </c>
      <c r="H30" s="26"/>
    </row>
    <row r="31" spans="1:8" s="150" customFormat="1" x14ac:dyDescent="0.25">
      <c r="A31" s="26"/>
      <c r="B31" s="29" t="s">
        <v>201</v>
      </c>
      <c r="C31" s="30">
        <v>2016</v>
      </c>
      <c r="D31" s="31">
        <v>75</v>
      </c>
      <c r="E31" s="32">
        <v>10500000</v>
      </c>
      <c r="F31" s="45">
        <f t="shared" si="0"/>
        <v>140000</v>
      </c>
      <c r="G31" s="35" t="s">
        <v>0</v>
      </c>
      <c r="H31" s="26"/>
    </row>
    <row r="32" spans="1:8" s="150" customFormat="1" x14ac:dyDescent="0.25">
      <c r="A32" s="26"/>
      <c r="B32" s="29" t="s">
        <v>201</v>
      </c>
      <c r="C32" s="30">
        <v>2016</v>
      </c>
      <c r="D32" s="31">
        <v>75</v>
      </c>
      <c r="E32" s="32">
        <v>1300000</v>
      </c>
      <c r="F32" s="45">
        <f t="shared" si="0"/>
        <v>17333.333333333332</v>
      </c>
      <c r="G32" s="35" t="s">
        <v>0</v>
      </c>
      <c r="H32" s="26"/>
    </row>
    <row r="33" spans="1:8" s="150" customFormat="1" x14ac:dyDescent="0.25">
      <c r="A33" s="26"/>
      <c r="B33" s="29" t="s">
        <v>202</v>
      </c>
      <c r="C33" s="30">
        <v>2016</v>
      </c>
      <c r="D33" s="31">
        <v>75</v>
      </c>
      <c r="E33" s="32">
        <v>23925000</v>
      </c>
      <c r="F33" s="45">
        <f t="shared" si="0"/>
        <v>319000</v>
      </c>
      <c r="G33" s="35" t="s">
        <v>0</v>
      </c>
      <c r="H33" s="26"/>
    </row>
    <row r="34" spans="1:8" s="150" customFormat="1" x14ac:dyDescent="0.25">
      <c r="A34" s="26"/>
      <c r="B34" s="29" t="s">
        <v>219</v>
      </c>
      <c r="C34" s="30">
        <v>2016</v>
      </c>
      <c r="D34" s="31">
        <v>50</v>
      </c>
      <c r="E34" s="32">
        <v>7500000</v>
      </c>
      <c r="F34" s="45">
        <f t="shared" si="0"/>
        <v>150000</v>
      </c>
      <c r="G34" s="35" t="s">
        <v>0</v>
      </c>
      <c r="H34" s="26"/>
    </row>
    <row r="35" spans="1:8" s="150" customFormat="1" x14ac:dyDescent="0.25">
      <c r="A35" s="26"/>
      <c r="B35" s="29" t="s">
        <v>202</v>
      </c>
      <c r="C35" s="30">
        <v>2016</v>
      </c>
      <c r="D35" s="31">
        <v>75</v>
      </c>
      <c r="E35" s="32">
        <v>7500000</v>
      </c>
      <c r="F35" s="45">
        <f t="shared" si="0"/>
        <v>100000</v>
      </c>
      <c r="G35" s="35" t="s">
        <v>0</v>
      </c>
      <c r="H35" s="26"/>
    </row>
    <row r="36" spans="1:8" s="150" customFormat="1" x14ac:dyDescent="0.25">
      <c r="A36" s="26"/>
      <c r="B36" s="109" t="s">
        <v>73</v>
      </c>
      <c r="C36" s="167"/>
      <c r="D36" s="168"/>
      <c r="E36" s="169"/>
      <c r="F36" s="46">
        <f>SUMIF(C8:C35,"2015",F8:F35)</f>
        <v>1680083.3333333333</v>
      </c>
      <c r="G36" s="47" t="s">
        <v>0</v>
      </c>
      <c r="H36" s="26"/>
    </row>
    <row r="37" spans="1:8" s="150" customFormat="1" x14ac:dyDescent="0.25">
      <c r="A37" s="26"/>
      <c r="B37" s="107" t="s">
        <v>134</v>
      </c>
      <c r="C37" s="170"/>
      <c r="D37" s="171"/>
      <c r="E37" s="172"/>
      <c r="F37" s="46">
        <f>SUMIF(C8:C35,"2016",F8:F35)</f>
        <v>1876416.6666666667</v>
      </c>
      <c r="G37" s="47" t="s">
        <v>0</v>
      </c>
      <c r="H37" s="26"/>
    </row>
    <row r="38" spans="1:8" s="150" customFormat="1" x14ac:dyDescent="0.25">
      <c r="A38" s="26"/>
      <c r="B38" s="50" t="s">
        <v>36</v>
      </c>
      <c r="C38" s="173"/>
      <c r="D38" s="174"/>
      <c r="E38" s="174"/>
      <c r="F38" s="48">
        <f>F36+F37</f>
        <v>3556500</v>
      </c>
      <c r="G38" s="49" t="s">
        <v>0</v>
      </c>
      <c r="H38" s="26"/>
    </row>
    <row r="39" spans="1:8" s="150" customFormat="1" x14ac:dyDescent="0.25">
      <c r="A39" s="26"/>
      <c r="B39" s="26"/>
      <c r="C39" s="166"/>
      <c r="D39" s="26"/>
      <c r="E39" s="26"/>
      <c r="F39" s="26"/>
      <c r="G39" s="26"/>
      <c r="H39" s="26"/>
    </row>
    <row r="40" spans="1:8" s="150" customFormat="1" x14ac:dyDescent="0.25">
      <c r="A40" s="26"/>
      <c r="B40" s="26"/>
      <c r="C40" s="166"/>
      <c r="D40" s="26"/>
      <c r="E40" s="26"/>
      <c r="F40" s="26"/>
      <c r="G40" s="26"/>
      <c r="H40" s="26"/>
    </row>
    <row r="41" spans="1:8" s="150" customFormat="1" x14ac:dyDescent="0.25">
      <c r="A41" s="26"/>
      <c r="B41" s="26"/>
      <c r="C41" s="166"/>
      <c r="D41" s="26"/>
      <c r="E41" s="26"/>
      <c r="F41" s="175"/>
      <c r="G41" s="175"/>
      <c r="H41" s="2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t="12" hidden="1" customHeight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SK Spildevand AS</v>
      </c>
      <c r="B1" s="56"/>
      <c r="C1" s="56"/>
      <c r="D1" s="178"/>
      <c r="E1" s="56"/>
    </row>
    <row r="2" spans="1:5" x14ac:dyDescent="0.25">
      <c r="A2" s="222" t="str">
        <f>'1. Forside'!A2</f>
        <v>S084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220</v>
      </c>
      <c r="C8" s="51">
        <v>200000</v>
      </c>
      <c r="D8" s="182" t="s">
        <v>0</v>
      </c>
      <c r="E8" s="56"/>
    </row>
    <row r="9" spans="1:5" x14ac:dyDescent="0.25">
      <c r="A9" s="56"/>
      <c r="B9" s="207" t="s">
        <v>221</v>
      </c>
      <c r="C9" s="51">
        <v>450000</v>
      </c>
      <c r="D9" s="182" t="s">
        <v>0</v>
      </c>
      <c r="E9" s="56"/>
    </row>
    <row r="10" spans="1:5" x14ac:dyDescent="0.25">
      <c r="A10" s="56"/>
      <c r="B10" s="207" t="s">
        <v>222</v>
      </c>
      <c r="C10" s="51">
        <v>4000000</v>
      </c>
      <c r="D10" s="182" t="s">
        <v>0</v>
      </c>
      <c r="E10" s="56"/>
    </row>
    <row r="11" spans="1:5" x14ac:dyDescent="0.25">
      <c r="A11" s="56"/>
      <c r="B11" s="207" t="s">
        <v>223</v>
      </c>
      <c r="C11" s="51">
        <v>1350000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6033000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120000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20000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140000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6855327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2136367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4718960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2015-09-25T11:02:50Z</dcterms:modified>
</cp:coreProperties>
</file>