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C26" i="8" l="1"/>
  <c r="E31" i="19" l="1"/>
  <c r="C36" i="19" l="1"/>
  <c r="E36" i="19" s="1"/>
  <c r="F52" i="7" l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3" i="15"/>
  <c r="C15" i="15" s="1"/>
  <c r="C11" i="8" s="1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C8" i="15"/>
  <c r="C9" i="15" s="1"/>
  <c r="C10" i="8" s="1"/>
  <c r="G11" i="17" l="1"/>
  <c r="I11" i="17" s="1"/>
  <c r="K11" i="17" s="1"/>
  <c r="C13" i="8"/>
  <c r="E13" i="8" s="1"/>
  <c r="C9" i="12" l="1"/>
  <c r="C11" i="12" s="1"/>
  <c r="C32" i="8" s="1"/>
  <c r="E32" i="8" s="1"/>
  <c r="C9" i="13" l="1"/>
  <c r="F8" i="2" l="1"/>
  <c r="F8" i="7"/>
  <c r="F51" i="7" s="1"/>
  <c r="F41" i="2" l="1"/>
  <c r="C9" i="10" s="1"/>
  <c r="C15" i="11" l="1"/>
  <c r="C29" i="8" s="1"/>
  <c r="C15" i="13"/>
  <c r="C27" i="8" s="1"/>
  <c r="C14" i="4"/>
  <c r="C25" i="8" s="1"/>
  <c r="C22" i="3"/>
  <c r="C23" i="8" s="1"/>
  <c r="F53" i="7"/>
  <c r="C18" i="8" s="1"/>
  <c r="C16" i="3"/>
  <c r="C22" i="8" s="1"/>
  <c r="C10" i="3"/>
  <c r="C21" i="8" s="1"/>
  <c r="C8" i="4"/>
  <c r="C24" i="8" s="1"/>
  <c r="C10" i="10"/>
  <c r="C17" i="8" s="1"/>
  <c r="F43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<sst xmlns="http://schemas.openxmlformats.org/spreadsheetml/2006/main" count="657" uniqueCount="229">
  <si>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</si>
  <si>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</si>
  <si>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</si>
  <si>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</si>
  <si>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</si>
  <si>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</si>
  <si>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</si>
  <si>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</si>
  <si>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</si>
  <si>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</si>
  <si>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</si>
  <si>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</si>
  <si>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</si>
  <si>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</si>
  <si>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</si>
  <si>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</si>
  <si>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</si>
  <si>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</si>
  <si>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</si>
  <si>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</si>
  <si>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</si>
  <si>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</si>
  <si>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</si>
  <si>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</si>
  <si>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</si>
  <si>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</si>
  <si>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</si>
  <si>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</si>
  <si>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</si>
  <si>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</si>
  <si>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</si>
  <si>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</si>
  <si>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</si>
  <si>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</si>
  <si>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</si>
  <si>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</si>
  <si>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</si>
  <si>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</si>
  <si>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</si>
  <si>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</si>
  <si>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</si>
  <si>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</si>
  <si>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</si>
  <si>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</si>
  <si>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</si>
  <si>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</si>
  <si>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</si>
  <si>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</si>
  <si>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</si>
  <si>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</si>
  <si>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</si>
  <si>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</si>
  <si>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</si>
  <si>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</si>
  <si>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</si>
  <si>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</si>
  <si>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</si>
  <si>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</si>
  <si>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</si>
  <si>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</si>
  <si>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</si>
  <si>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</si>
  <si>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</si>
  <si>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</si>
  <si>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</si>
  <si>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</si>
  <si>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</si>
  <si>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</si>
  <si>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</si>
  <si>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</si>
  <si>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</si>
  <si>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</si>
  <si>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</si>
  <si>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</si>
  <si>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</si>
  <si>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</si>
  <si>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</si>
  <si>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</si>
  <si>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</si>
  <si>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</si>
  <si>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</si>
  <si>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</si>
  <si>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</si>
  <si>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</si>
  <si>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</si>
  <si>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</si>
  <si>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</si>
  <si>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</si>
  <si>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</si>
  <si>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</si>
  <si>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</si>
  <si>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</si>
  <si>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</si>
  <si>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</si>
  <si>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</si>
  <si>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</si>
  <si>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</si>
  <si>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</si>
  <si>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</si>
  <si>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</si>
  <si>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</si>
  <si>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</si>
  <si>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</si>
  <si>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</si>
  <si>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</si>
  <si>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</si>
  <si>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</si>
  <si>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</si>
  <si>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</si>
  <si>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</si>
  <si>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</si>
  <si>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</si>
  <si>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</si>
  <si>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</si>
  <si>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</si>
  <si>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</si>
  <si>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</si>
  <si>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</si>
  <si>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</si>
  <si>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</si>
  <si>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</si>
  <si>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</si>
  <si>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</si>
  <si>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</si>
  <si>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</si>
  <si>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</si>
  <si>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</si>
  <si>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</si>
  <si>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</si>
  <si>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</si>
  <si>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</si>
  <si>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</si>
  <si>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</si>
  <si>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</si>
  <si>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</si>
  <si>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</si>
  <si>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</si>
  <si>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</si>
  <si>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</si>
  <si>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</si>
  <si>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</si>
  <si>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</si>
  <si>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</si>
  <si>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</si>
  <si>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</si>
  <si>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</si>
  <si>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</si>
  <si>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</si>
  <si>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</si>
  <si>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</si>
  <si>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</si>
  <si>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</si>
  <si>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</si>
  <si>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</si>
  <si>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</si>
  <si>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</si>
  <si>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</si>
  <si>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</si>
  <si>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</si>
  <si>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</si>
  <si>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</si>
  <si>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</si>
  <si>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</si>
  <si>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</si>
  <si>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</si>
  <si>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</si>
  <si>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</si>
  <si>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</si>
  <si>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</si>
  <si>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</si>
  <si>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</si>
  <si>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</si>
  <si>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</si>
  <si>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</si>
  <si>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</si>
  <si>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</si>
  <si>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</si>
  <si>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</si>
  <si>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</si>
  <si>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</si>
  <si>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</si>
  <si>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</si>
  <si>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</si>
  <si>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</si>
  <si>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</si>
  <si>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</si>
  <si>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</si>
  <si>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</si>
  <si>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Værksteder, garager</t>
  </si>
  <si>
    <t>Administrationbygninger</t>
  </si>
  <si>
    <t>Beluftningstanke, Mek/EL</t>
  </si>
  <si>
    <t>Beluftningstanke, SRO</t>
  </si>
  <si>
    <t>Køretøjer, små lastvogne (&lt; 3.500 kg.)</t>
  </si>
  <si>
    <t>Køretøjer, entreprenørmaskiner</t>
  </si>
  <si>
    <t>Arbejdsplads</t>
  </si>
  <si>
    <t xml:space="preserve">Ledningsnet ≤ Ø 200 mm </t>
  </si>
  <si>
    <t xml:space="preserve">Ø 200 mm &lt; Ledningsnet ≤ Ø 500 mm </t>
  </si>
  <si>
    <t>Ø 500 mm &lt; Ledningsnet ≤ Ø 800 mm</t>
  </si>
  <si>
    <t>Brønde</t>
  </si>
  <si>
    <t>Stik</t>
  </si>
  <si>
    <t>Pumpestationer i brønde (&lt; 6,25 m2), Konstruktioner</t>
  </si>
  <si>
    <t>Pumpestationer i brønde (&lt; 6,25 m2), Mek/EL</t>
  </si>
  <si>
    <t>Pumpestationer i brønde (&lt; 6,25 m2), SRO</t>
  </si>
  <si>
    <t>Jordbassin Klasse A</t>
  </si>
  <si>
    <t>Andre bygninger (tekniske installationer, målere mv.)</t>
  </si>
  <si>
    <t>Ø 800 mm &lt; Ledningsnet ≤ Ø 1000 mm</t>
  </si>
  <si>
    <t>Strømpeforing ≤ Ø 200 mm</t>
  </si>
  <si>
    <t>Strømpeforing Ø 200 mm &lt; Ledningsnet ≤ Ø 500 mm</t>
  </si>
  <si>
    <t xml:space="preserve">Kælder (&lt; 7 m2) </t>
  </si>
  <si>
    <t>2014</t>
  </si>
  <si>
    <t>75</t>
  </si>
  <si>
    <t>20</t>
  </si>
  <si>
    <t>10</t>
  </si>
  <si>
    <t>5</t>
  </si>
  <si>
    <t>50</t>
  </si>
  <si>
    <t>2015</t>
  </si>
  <si>
    <t>Tryksatte minipumpestationer (husstandssystemer)</t>
  </si>
  <si>
    <t>30</t>
  </si>
  <si>
    <t>Ø 1200 mm &lt; Ledningsnet ≤ Ø 1600 mm</t>
  </si>
  <si>
    <t>Indløb-/udløbsarrangement</t>
  </si>
  <si>
    <t>Forklaring, Mek/EL</t>
  </si>
  <si>
    <t>Udløbsmåler</t>
  </si>
  <si>
    <t>25</t>
  </si>
  <si>
    <t>2016</t>
  </si>
  <si>
    <t>Ejendomsskatter</t>
  </si>
  <si>
    <t>Spildevandsafgift</t>
  </si>
  <si>
    <t>Skive Vand AS</t>
  </si>
  <si>
    <t>S086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</si>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</sst>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226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227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6" t="s">
        <v>58</v>
      </c>
      <c r="E8" s="256"/>
      <c r="F8" s="256"/>
      <c r="G8" s="123"/>
      <c r="H8" s="123"/>
      <c r="I8" s="123"/>
    </row>
    <row r="9" spans="1:9" x14ac:dyDescent="0.25">
      <c r="A9" s="121"/>
      <c r="B9" s="121"/>
      <c r="C9" s="121"/>
      <c r="D9" s="261" t="s">
        <v>107</v>
      </c>
      <c r="E9" s="261"/>
      <c r="F9" s="26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7" t="s">
        <v>59</v>
      </c>
      <c r="E13" s="257"/>
      <c r="F13" s="25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8" t="s">
        <v>60</v>
      </c>
      <c r="E16" s="259"/>
      <c r="F16" s="260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2" t="s">
        <v>132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3" t="s">
        <v>44</v>
      </c>
      <c r="E19" s="254"/>
      <c r="F19" s="255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3" t="s">
        <v>61</v>
      </c>
      <c r="E20" s="254"/>
      <c r="F20" s="255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3" t="s">
        <v>88</v>
      </c>
      <c r="E21" s="254"/>
      <c r="F21" s="255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3" t="s">
        <v>62</v>
      </c>
      <c r="E22" s="254"/>
      <c r="F22" s="255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0" t="s">
        <v>42</v>
      </c>
      <c r="E23" s="251"/>
      <c r="F23" s="25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7" t="s">
        <v>63</v>
      </c>
      <c r="E24" s="248"/>
      <c r="F24" s="24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4" t="s">
        <v>64</v>
      </c>
      <c r="E25" s="245"/>
      <c r="F25" s="24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1" t="s">
        <v>43</v>
      </c>
      <c r="E26" s="242"/>
      <c r="F26" s="24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8" t="s">
        <v>65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29" t="s">
        <v>142</v>
      </c>
      <c r="E28" s="230"/>
      <c r="F28" s="231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5" t="s">
        <v>143</v>
      </c>
      <c r="E29" s="236"/>
      <c r="F29" s="23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Skive Vand AS</v>
      </c>
      <c r="B1" s="56"/>
      <c r="C1" s="56"/>
      <c r="D1" s="56"/>
      <c r="E1" s="56"/>
    </row>
    <row r="2" spans="1:5" x14ac:dyDescent="0.25">
      <c r="A2" s="222" t="str">
        <f>'1. Forside'!A2</f>
        <v>S086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/>
      <c r="C7" s="51">
        <v>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Skive Vand AS</v>
      </c>
      <c r="B1" s="26"/>
      <c r="C1" s="26"/>
      <c r="D1" s="26"/>
      <c r="E1" s="26"/>
    </row>
    <row r="2" spans="1:5" x14ac:dyDescent="0.25">
      <c r="A2" s="223" t="str">
        <f>'1. Forside'!A2</f>
        <v>S086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/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/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Skive Vand AS</v>
      </c>
      <c r="B1" s="26"/>
      <c r="C1" s="26"/>
      <c r="D1" s="26"/>
      <c r="E1" s="26"/>
    </row>
    <row r="2" spans="1:5" x14ac:dyDescent="0.25">
      <c r="A2" s="223" t="str">
        <f>'1. Forside'!A2</f>
        <v>S086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676000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455000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221000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-259295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-141000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-118295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Skive Vand AS</v>
      </c>
      <c r="B1" s="26"/>
      <c r="C1" s="26"/>
      <c r="D1" s="26"/>
      <c r="E1" s="26"/>
    </row>
    <row r="2" spans="1:5" x14ac:dyDescent="0.25">
      <c r="A2" s="223" t="str">
        <f>'1. Forside'!A2</f>
        <v>S086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-30154000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-14365911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-15788089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-3157617.8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10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Skive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S086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86122240.47883065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42795329.54315839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1842028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830786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2324543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47792686.54315839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3353433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16000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3369433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-253717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-29260314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-7711399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-441201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-37666631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13495488.54315839</v>
      </c>
      <c r="D27" s="79" t="s">
        <v>0</v>
      </c>
      <c r="E27" s="10">
        <f>IF(C27&lt;0,0,-C27)</f>
        <v>-13495488.54315839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6236510</v>
      </c>
      <c r="D29" s="79" t="s">
        <v>0</v>
      </c>
      <c r="E29" s="10">
        <f>-C29</f>
        <v>-6236510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8581684.9356722534</v>
      </c>
      <c r="D31" s="79" t="s">
        <v>0</v>
      </c>
      <c r="E31" s="10">
        <f>-C31</f>
        <v>-8581684.9356722534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57808557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57808557</v>
      </c>
      <c r="D36" s="79" t="s">
        <v>0</v>
      </c>
      <c r="E36" s="10">
        <f>-C36</f>
        <v>-57808557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0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Skive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S086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8718537</v>
      </c>
      <c r="D7" s="224" t="s">
        <v>0</v>
      </c>
      <c r="E7" s="225">
        <v>8950728.6009927243</v>
      </c>
      <c r="F7" s="224" t="s">
        <v>0</v>
      </c>
      <c r="G7" s="225">
        <v>6236510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0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17669266</v>
      </c>
      <c r="F9" s="224" t="s">
        <v>0</v>
      </c>
      <c r="G9" s="226">
        <v>6236510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8718537</v>
      </c>
      <c r="D11" s="228" t="s">
        <v>0</v>
      </c>
      <c r="E11" s="55">
        <f>C11+E7-E8-E9</f>
        <v>-0.39900727570056915</v>
      </c>
      <c r="F11" s="228" t="s">
        <v>0</v>
      </c>
      <c r="G11" s="55">
        <f>E11+G7-G8-G9</f>
        <v>-0.39900727570056915</v>
      </c>
      <c r="H11" s="228" t="s">
        <v>0</v>
      </c>
      <c r="I11" s="55">
        <f>G11+I7-I8-I9</f>
        <v>-0.39900727570056915</v>
      </c>
      <c r="J11" s="228" t="s">
        <v>0</v>
      </c>
      <c r="K11" s="55">
        <f>K7-K8-K9+K10+I11</f>
        <v>-0.39900727570056915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Skive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S086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28453477.795218129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-108123.21562182889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-1090480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27254874.5795963</v>
      </c>
      <c r="D13" s="79" t="s">
        <v>0</v>
      </c>
      <c r="E13" s="6">
        <f>C13</f>
        <v>27254874.5795963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42434279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228</v>
      </c>
      <c r="C16" s="14">
        <f>'6. Gennemførte investeringer'!F43</f>
        <v>3672711.4225333333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1139654.4450666676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investeringer'!F53</f>
        <v>1394333.3333333333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48640978.200933337</v>
      </c>
      <c r="D19" s="79" t="s">
        <v>0</v>
      </c>
      <c r="E19" s="8">
        <f>C19</f>
        <v>48640978.200933337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omkostninger'!C10</f>
        <v>1525000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omkostninger'!C16</f>
        <v>129000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omkostninger'!C22</f>
        <v>229845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221000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-118295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1986550</v>
      </c>
      <c r="D30" s="79" t="s">
        <v>0</v>
      </c>
      <c r="E30" s="6">
        <f>C30</f>
        <v>1986550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-3157617.8</v>
      </c>
      <c r="D32" s="79" t="s">
        <v>0</v>
      </c>
      <c r="E32" s="10">
        <f>C32</f>
        <v>-3157617.8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11">
        <f>'14. Kontrol med indtægtsrammen'!E37</f>
        <v>0</v>
      </c>
      <c r="D34" s="79" t="s">
        <v>0</v>
      </c>
      <c r="E34" s="12">
        <f>C34</f>
        <v>0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74724784.980529636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1849759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40.397038198235357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Skive 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S086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28453477.795218129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28453477.795218129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28453477.795218129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-108123.21562182889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Skive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S086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20125144.844557781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28345354.5795963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28453477.795218129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4361918.146006939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1090480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Skive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S086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1888698916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42434279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42434279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22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Skive 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S086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209</v>
      </c>
      <c r="D8" s="31" t="s">
        <v>210</v>
      </c>
      <c r="E8" s="32">
        <v>159226.44</v>
      </c>
      <c r="F8" s="34">
        <f t="shared" ref="F8" si="0">E8/D8</f>
        <v>2123.0192000000002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209</v>
      </c>
      <c r="D9" s="31" t="s">
        <v>210</v>
      </c>
      <c r="E9" s="32">
        <v>5663891.75</v>
      </c>
      <c r="F9" s="34">
        <f t="shared" ref="F9:F40" si="1">E9/D9</f>
        <v>75518.556666666671</v>
      </c>
      <c r="G9" s="35" t="s">
        <v>0</v>
      </c>
      <c r="H9" s="26"/>
    </row>
    <row r="10" spans="1:8" s="150" customFormat="1" x14ac:dyDescent="0.25">
      <c r="A10" s="26"/>
      <c r="B10" s="29" t="s">
        <v>189</v>
      </c>
      <c r="C10" s="30" t="s">
        <v>209</v>
      </c>
      <c r="D10" s="31" t="s">
        <v>210</v>
      </c>
      <c r="E10" s="32">
        <v>484836.3</v>
      </c>
      <c r="F10" s="34">
        <f t="shared" si="1"/>
        <v>6464.4839999999995</v>
      </c>
      <c r="G10" s="35" t="s">
        <v>0</v>
      </c>
      <c r="H10" s="26"/>
    </row>
    <row r="11" spans="1:8" s="150" customFormat="1" x14ac:dyDescent="0.25">
      <c r="A11" s="26"/>
      <c r="B11" s="29" t="s">
        <v>190</v>
      </c>
      <c r="C11" s="30" t="s">
        <v>209</v>
      </c>
      <c r="D11" s="31" t="s">
        <v>211</v>
      </c>
      <c r="E11" s="32">
        <v>61805</v>
      </c>
      <c r="F11" s="34">
        <f t="shared" si="1"/>
        <v>3090.25</v>
      </c>
      <c r="G11" s="35" t="s">
        <v>0</v>
      </c>
      <c r="H11" s="26"/>
    </row>
    <row r="12" spans="1:8" s="150" customFormat="1" x14ac:dyDescent="0.25">
      <c r="A12" s="26"/>
      <c r="B12" s="29" t="s">
        <v>190</v>
      </c>
      <c r="C12" s="30" t="s">
        <v>209</v>
      </c>
      <c r="D12" s="31" t="s">
        <v>211</v>
      </c>
      <c r="E12" s="32">
        <v>52770</v>
      </c>
      <c r="F12" s="34">
        <f t="shared" si="1"/>
        <v>2638.5</v>
      </c>
      <c r="G12" s="35" t="s">
        <v>0</v>
      </c>
      <c r="H12" s="26"/>
    </row>
    <row r="13" spans="1:8" s="150" customFormat="1" x14ac:dyDescent="0.25">
      <c r="A13" s="26"/>
      <c r="B13" s="29" t="s">
        <v>191</v>
      </c>
      <c r="C13" s="30" t="s">
        <v>209</v>
      </c>
      <c r="D13" s="31" t="s">
        <v>212</v>
      </c>
      <c r="E13" s="32">
        <v>142675</v>
      </c>
      <c r="F13" s="34">
        <f t="shared" si="1"/>
        <v>14267.5</v>
      </c>
      <c r="G13" s="35" t="s">
        <v>0</v>
      </c>
      <c r="H13" s="26"/>
    </row>
    <row r="14" spans="1:8" s="150" customFormat="1" x14ac:dyDescent="0.25">
      <c r="A14" s="26"/>
      <c r="B14" s="29" t="s">
        <v>192</v>
      </c>
      <c r="C14" s="30" t="s">
        <v>209</v>
      </c>
      <c r="D14" s="31" t="s">
        <v>213</v>
      </c>
      <c r="E14" s="32">
        <v>1250500</v>
      </c>
      <c r="F14" s="34">
        <f t="shared" si="1"/>
        <v>250100</v>
      </c>
      <c r="G14" s="35" t="s">
        <v>0</v>
      </c>
      <c r="H14" s="26"/>
    </row>
    <row r="15" spans="1:8" s="150" customFormat="1" x14ac:dyDescent="0.25">
      <c r="A15" s="26"/>
      <c r="B15" s="29" t="s">
        <v>193</v>
      </c>
      <c r="C15" s="30" t="s">
        <v>209</v>
      </c>
      <c r="D15" s="31" t="s">
        <v>213</v>
      </c>
      <c r="E15" s="32">
        <v>86480</v>
      </c>
      <c r="F15" s="34">
        <f t="shared" si="1"/>
        <v>17296</v>
      </c>
      <c r="G15" s="35" t="s">
        <v>0</v>
      </c>
      <c r="H15" s="26"/>
    </row>
    <row r="16" spans="1:8" s="150" customFormat="1" x14ac:dyDescent="0.25">
      <c r="A16" s="26"/>
      <c r="B16" s="29" t="s">
        <v>194</v>
      </c>
      <c r="C16" s="30" t="s">
        <v>209</v>
      </c>
      <c r="D16" s="31" t="s">
        <v>213</v>
      </c>
      <c r="E16" s="32">
        <v>199870.63</v>
      </c>
      <c r="F16" s="34">
        <f t="shared" si="1"/>
        <v>39974.126000000004</v>
      </c>
      <c r="G16" s="35" t="s">
        <v>0</v>
      </c>
      <c r="H16" s="26"/>
    </row>
    <row r="17" spans="1:8" s="150" customFormat="1" x14ac:dyDescent="0.25">
      <c r="A17" s="26"/>
      <c r="B17" s="29" t="s">
        <v>195</v>
      </c>
      <c r="C17" s="30" t="s">
        <v>209</v>
      </c>
      <c r="D17" s="31" t="s">
        <v>210</v>
      </c>
      <c r="E17" s="32">
        <v>8285297</v>
      </c>
      <c r="F17" s="34">
        <f t="shared" si="1"/>
        <v>110470.62666666666</v>
      </c>
      <c r="G17" s="35" t="s">
        <v>0</v>
      </c>
      <c r="H17" s="26"/>
    </row>
    <row r="18" spans="1:8" s="150" customFormat="1" x14ac:dyDescent="0.25">
      <c r="A18" s="26"/>
      <c r="B18" s="29" t="s">
        <v>196</v>
      </c>
      <c r="C18" s="30" t="s">
        <v>209</v>
      </c>
      <c r="D18" s="31" t="s">
        <v>210</v>
      </c>
      <c r="E18" s="32">
        <v>6494501</v>
      </c>
      <c r="F18" s="34">
        <f t="shared" si="1"/>
        <v>86593.346666666665</v>
      </c>
      <c r="G18" s="35" t="s">
        <v>0</v>
      </c>
      <c r="H18" s="26"/>
    </row>
    <row r="19" spans="1:8" s="150" customFormat="1" x14ac:dyDescent="0.25">
      <c r="A19" s="26"/>
      <c r="B19" s="29" t="s">
        <v>197</v>
      </c>
      <c r="C19" s="30" t="s">
        <v>209</v>
      </c>
      <c r="D19" s="31" t="s">
        <v>210</v>
      </c>
      <c r="E19" s="32">
        <v>4197582</v>
      </c>
      <c r="F19" s="34">
        <f t="shared" si="1"/>
        <v>55967.76</v>
      </c>
      <c r="G19" s="35" t="s">
        <v>0</v>
      </c>
      <c r="H19" s="26"/>
    </row>
    <row r="20" spans="1:8" s="150" customFormat="1" x14ac:dyDescent="0.25">
      <c r="A20" s="26"/>
      <c r="B20" s="29" t="s">
        <v>198</v>
      </c>
      <c r="C20" s="30" t="s">
        <v>209</v>
      </c>
      <c r="D20" s="31" t="s">
        <v>210</v>
      </c>
      <c r="E20" s="32">
        <v>18454145</v>
      </c>
      <c r="F20" s="34">
        <f t="shared" si="1"/>
        <v>246055.26666666666</v>
      </c>
      <c r="G20" s="35" t="s">
        <v>0</v>
      </c>
      <c r="H20" s="26"/>
    </row>
    <row r="21" spans="1:8" s="150" customFormat="1" x14ac:dyDescent="0.25">
      <c r="A21" s="26"/>
      <c r="B21" s="29" t="s">
        <v>199</v>
      </c>
      <c r="C21" s="30" t="s">
        <v>209</v>
      </c>
      <c r="D21" s="31" t="s">
        <v>210</v>
      </c>
      <c r="E21" s="32">
        <v>2648028</v>
      </c>
      <c r="F21" s="34">
        <f t="shared" si="1"/>
        <v>35307.040000000001</v>
      </c>
      <c r="G21" s="35" t="s">
        <v>0</v>
      </c>
      <c r="H21" s="26"/>
    </row>
    <row r="22" spans="1:8" s="150" customFormat="1" x14ac:dyDescent="0.25">
      <c r="A22" s="26"/>
      <c r="B22" s="29" t="s">
        <v>200</v>
      </c>
      <c r="C22" s="30" t="s">
        <v>209</v>
      </c>
      <c r="D22" s="31" t="s">
        <v>214</v>
      </c>
      <c r="E22" s="32">
        <v>3691349</v>
      </c>
      <c r="F22" s="34">
        <f t="shared" si="1"/>
        <v>73826.98</v>
      </c>
      <c r="G22" s="35" t="s">
        <v>0</v>
      </c>
      <c r="H22" s="26"/>
    </row>
    <row r="23" spans="1:8" s="150" customFormat="1" x14ac:dyDescent="0.25">
      <c r="A23" s="26"/>
      <c r="B23" s="29" t="s">
        <v>201</v>
      </c>
      <c r="C23" s="30" t="s">
        <v>209</v>
      </c>
      <c r="D23" s="31" t="s">
        <v>211</v>
      </c>
      <c r="E23" s="32">
        <v>2731598</v>
      </c>
      <c r="F23" s="34">
        <f t="shared" si="1"/>
        <v>136579.9</v>
      </c>
      <c r="G23" s="35" t="s">
        <v>0</v>
      </c>
      <c r="H23" s="26"/>
    </row>
    <row r="24" spans="1:8" s="150" customFormat="1" x14ac:dyDescent="0.25">
      <c r="A24" s="26"/>
      <c r="B24" s="29" t="s">
        <v>202</v>
      </c>
      <c r="C24" s="30" t="s">
        <v>209</v>
      </c>
      <c r="D24" s="31" t="s">
        <v>212</v>
      </c>
      <c r="E24" s="32">
        <v>959750</v>
      </c>
      <c r="F24" s="34">
        <f t="shared" si="1"/>
        <v>95975</v>
      </c>
      <c r="G24" s="35" t="s">
        <v>0</v>
      </c>
      <c r="H24" s="26"/>
    </row>
    <row r="25" spans="1:8" s="150" customFormat="1" x14ac:dyDescent="0.25">
      <c r="A25" s="26"/>
      <c r="B25" s="29" t="s">
        <v>203</v>
      </c>
      <c r="C25" s="30" t="s">
        <v>209</v>
      </c>
      <c r="D25" s="31" t="s">
        <v>214</v>
      </c>
      <c r="E25" s="32">
        <v>3015546</v>
      </c>
      <c r="F25" s="34">
        <f t="shared" si="1"/>
        <v>60310.92</v>
      </c>
      <c r="G25" s="35" t="s">
        <v>0</v>
      </c>
      <c r="H25" s="26"/>
    </row>
    <row r="26" spans="1:8" s="150" customFormat="1" x14ac:dyDescent="0.25">
      <c r="A26" s="26"/>
      <c r="B26" s="29" t="s">
        <v>204</v>
      </c>
      <c r="C26" s="30" t="s">
        <v>209</v>
      </c>
      <c r="D26" s="31" t="s">
        <v>210</v>
      </c>
      <c r="E26" s="32">
        <v>145686</v>
      </c>
      <c r="F26" s="34">
        <f t="shared" si="1"/>
        <v>1942.48</v>
      </c>
      <c r="G26" s="35" t="s">
        <v>0</v>
      </c>
      <c r="H26" s="26"/>
    </row>
    <row r="27" spans="1:8" s="150" customFormat="1" x14ac:dyDescent="0.25">
      <c r="A27" s="26"/>
      <c r="B27" s="29" t="s">
        <v>195</v>
      </c>
      <c r="C27" s="30" t="s">
        <v>209</v>
      </c>
      <c r="D27" s="31" t="s">
        <v>210</v>
      </c>
      <c r="E27" s="32">
        <v>214170</v>
      </c>
      <c r="F27" s="34">
        <f t="shared" si="1"/>
        <v>2855.6</v>
      </c>
      <c r="G27" s="35" t="s">
        <v>0</v>
      </c>
      <c r="H27" s="26"/>
    </row>
    <row r="28" spans="1:8" s="150" customFormat="1" x14ac:dyDescent="0.25">
      <c r="A28" s="26"/>
      <c r="B28" s="29" t="s">
        <v>196</v>
      </c>
      <c r="C28" s="30" t="s">
        <v>209</v>
      </c>
      <c r="D28" s="31" t="s">
        <v>210</v>
      </c>
      <c r="E28" s="32">
        <v>405942</v>
      </c>
      <c r="F28" s="34">
        <f t="shared" si="1"/>
        <v>5412.56</v>
      </c>
      <c r="G28" s="35" t="s">
        <v>0</v>
      </c>
      <c r="H28" s="26"/>
    </row>
    <row r="29" spans="1:8" s="150" customFormat="1" x14ac:dyDescent="0.25">
      <c r="A29" s="26"/>
      <c r="B29" s="29" t="s">
        <v>205</v>
      </c>
      <c r="C29" s="30" t="s">
        <v>209</v>
      </c>
      <c r="D29" s="31" t="s">
        <v>210</v>
      </c>
      <c r="E29" s="32">
        <v>309980</v>
      </c>
      <c r="F29" s="34">
        <f t="shared" si="1"/>
        <v>4133.0666666666666</v>
      </c>
      <c r="G29" s="35" t="s">
        <v>0</v>
      </c>
      <c r="H29" s="26"/>
    </row>
    <row r="30" spans="1:8" s="150" customFormat="1" x14ac:dyDescent="0.25">
      <c r="A30" s="26"/>
      <c r="B30" s="29" t="s">
        <v>205</v>
      </c>
      <c r="C30" s="30" t="s">
        <v>209</v>
      </c>
      <c r="D30" s="31" t="s">
        <v>210</v>
      </c>
      <c r="E30" s="32">
        <v>23830</v>
      </c>
      <c r="F30" s="34">
        <f t="shared" si="1"/>
        <v>317.73333333333335</v>
      </c>
      <c r="G30" s="35" t="s">
        <v>0</v>
      </c>
      <c r="H30" s="26"/>
    </row>
    <row r="31" spans="1:8" s="150" customFormat="1" x14ac:dyDescent="0.25">
      <c r="A31" s="26"/>
      <c r="B31" s="29" t="s">
        <v>206</v>
      </c>
      <c r="C31" s="30" t="s">
        <v>209</v>
      </c>
      <c r="D31" s="31" t="s">
        <v>214</v>
      </c>
      <c r="E31" s="32">
        <v>15768</v>
      </c>
      <c r="F31" s="34">
        <f t="shared" si="1"/>
        <v>315.36</v>
      </c>
      <c r="G31" s="35" t="s">
        <v>0</v>
      </c>
      <c r="H31" s="26"/>
    </row>
    <row r="32" spans="1:8" s="150" customFormat="1" x14ac:dyDescent="0.25">
      <c r="A32" s="26"/>
      <c r="B32" s="29" t="s">
        <v>207</v>
      </c>
      <c r="C32" s="30" t="s">
        <v>209</v>
      </c>
      <c r="D32" s="31" t="s">
        <v>214</v>
      </c>
      <c r="E32" s="32">
        <v>37755</v>
      </c>
      <c r="F32" s="34">
        <f t="shared" si="1"/>
        <v>755.1</v>
      </c>
      <c r="G32" s="35" t="s">
        <v>0</v>
      </c>
      <c r="H32" s="26"/>
    </row>
    <row r="33" spans="1:8" s="150" customFormat="1" x14ac:dyDescent="0.25">
      <c r="A33" s="26"/>
      <c r="B33" s="29" t="s">
        <v>198</v>
      </c>
      <c r="C33" s="30" t="s">
        <v>209</v>
      </c>
      <c r="D33" s="31" t="s">
        <v>210</v>
      </c>
      <c r="E33" s="32">
        <v>865850</v>
      </c>
      <c r="F33" s="34">
        <f t="shared" si="1"/>
        <v>11544.666666666666</v>
      </c>
      <c r="G33" s="35" t="s">
        <v>0</v>
      </c>
      <c r="H33" s="26"/>
    </row>
    <row r="34" spans="1:8" s="150" customFormat="1" x14ac:dyDescent="0.25">
      <c r="A34" s="26"/>
      <c r="B34" s="29" t="s">
        <v>199</v>
      </c>
      <c r="C34" s="30" t="s">
        <v>209</v>
      </c>
      <c r="D34" s="31" t="s">
        <v>210</v>
      </c>
      <c r="E34" s="32">
        <v>164445</v>
      </c>
      <c r="F34" s="34">
        <f t="shared" si="1"/>
        <v>2192.6</v>
      </c>
      <c r="G34" s="35" t="s">
        <v>0</v>
      </c>
      <c r="H34" s="26"/>
    </row>
    <row r="35" spans="1:8" s="150" customFormat="1" x14ac:dyDescent="0.25">
      <c r="A35" s="26"/>
      <c r="B35" s="29" t="s">
        <v>200</v>
      </c>
      <c r="C35" s="30" t="s">
        <v>209</v>
      </c>
      <c r="D35" s="31" t="s">
        <v>214</v>
      </c>
      <c r="E35" s="32">
        <v>93386</v>
      </c>
      <c r="F35" s="34">
        <f t="shared" si="1"/>
        <v>1867.72</v>
      </c>
      <c r="G35" s="35" t="s">
        <v>0</v>
      </c>
      <c r="H35" s="26"/>
    </row>
    <row r="36" spans="1:8" s="150" customFormat="1" x14ac:dyDescent="0.25">
      <c r="A36" s="26"/>
      <c r="B36" s="29" t="s">
        <v>201</v>
      </c>
      <c r="C36" s="30" t="s">
        <v>209</v>
      </c>
      <c r="D36" s="31" t="s">
        <v>211</v>
      </c>
      <c r="E36" s="32">
        <v>69106</v>
      </c>
      <c r="F36" s="34">
        <f t="shared" si="1"/>
        <v>3455.3</v>
      </c>
      <c r="G36" s="35" t="s">
        <v>0</v>
      </c>
      <c r="H36" s="26"/>
    </row>
    <row r="37" spans="1:8" s="150" customFormat="1" x14ac:dyDescent="0.25">
      <c r="A37" s="26"/>
      <c r="B37" s="29" t="s">
        <v>202</v>
      </c>
      <c r="C37" s="30" t="s">
        <v>209</v>
      </c>
      <c r="D37" s="31" t="s">
        <v>212</v>
      </c>
      <c r="E37" s="32">
        <v>24281</v>
      </c>
      <c r="F37" s="34">
        <f t="shared" si="1"/>
        <v>2428.1</v>
      </c>
      <c r="G37" s="35" t="s">
        <v>0</v>
      </c>
      <c r="H37" s="26"/>
    </row>
    <row r="38" spans="1:8" s="150" customFormat="1" x14ac:dyDescent="0.25">
      <c r="A38" s="26"/>
      <c r="B38" s="29" t="s">
        <v>203</v>
      </c>
      <c r="C38" s="30" t="s">
        <v>209</v>
      </c>
      <c r="D38" s="31" t="s">
        <v>214</v>
      </c>
      <c r="E38" s="32">
        <v>39525</v>
      </c>
      <c r="F38" s="34">
        <f t="shared" si="1"/>
        <v>790.5</v>
      </c>
      <c r="G38" s="35" t="s">
        <v>0</v>
      </c>
      <c r="H38" s="26"/>
    </row>
    <row r="39" spans="1:8" s="150" customFormat="1" x14ac:dyDescent="0.25">
      <c r="A39" s="26"/>
      <c r="B39" s="29" t="s">
        <v>204</v>
      </c>
      <c r="C39" s="30" t="s">
        <v>209</v>
      </c>
      <c r="D39" s="31" t="s">
        <v>210</v>
      </c>
      <c r="E39" s="32">
        <v>74858</v>
      </c>
      <c r="F39" s="34">
        <f t="shared" si="1"/>
        <v>998.10666666666668</v>
      </c>
      <c r="G39" s="35" t="s">
        <v>0</v>
      </c>
      <c r="H39" s="26"/>
    </row>
    <row r="40" spans="1:8" s="150" customFormat="1" x14ac:dyDescent="0.25">
      <c r="A40" s="26"/>
      <c r="B40" s="29" t="s">
        <v>208</v>
      </c>
      <c r="C40" s="30" t="s">
        <v>209</v>
      </c>
      <c r="D40" s="31" t="s">
        <v>210</v>
      </c>
      <c r="E40" s="32">
        <v>70279</v>
      </c>
      <c r="F40" s="34">
        <f t="shared" si="1"/>
        <v>937.05333333333328</v>
      </c>
      <c r="G40" s="35" t="s">
        <v>0</v>
      </c>
      <c r="H40" s="26"/>
    </row>
    <row r="41" spans="1:8" s="150" customFormat="1" x14ac:dyDescent="0.25">
      <c r="A41" s="26"/>
      <c r="B41" s="23" t="s">
        <v>72</v>
      </c>
      <c r="C41" s="160"/>
      <c r="D41" s="160"/>
      <c r="E41" s="160"/>
      <c r="F41" s="36">
        <f>SUM(F8:F40)</f>
        <v>1352505.2225333338</v>
      </c>
      <c r="G41" s="37" t="s">
        <v>0</v>
      </c>
      <c r="H41" s="26"/>
    </row>
    <row r="42" spans="1:8" s="150" customFormat="1" x14ac:dyDescent="0.25">
      <c r="A42" s="26"/>
      <c r="B42" s="107" t="s">
        <v>136</v>
      </c>
      <c r="C42" s="161"/>
      <c r="D42" s="161"/>
      <c r="E42" s="161"/>
      <c r="F42" s="66">
        <v>2320206.1999999997</v>
      </c>
      <c r="G42" s="37" t="s">
        <v>0</v>
      </c>
      <c r="H42" s="26"/>
    </row>
    <row r="43" spans="1:8" s="150" customFormat="1" x14ac:dyDescent="0.25">
      <c r="A43" s="26"/>
      <c r="B43" s="39" t="s">
        <v>69</v>
      </c>
      <c r="C43" s="162"/>
      <c r="D43" s="162"/>
      <c r="E43" s="163"/>
      <c r="F43" s="38">
        <f>F41+F42</f>
        <v>3672711.4225333333</v>
      </c>
      <c r="G43" s="38" t="s">
        <v>0</v>
      </c>
      <c r="H43" s="26"/>
    </row>
    <row r="44" spans="1:8" s="150" customFormat="1" x14ac:dyDescent="0.25">
      <c r="A44" s="26"/>
      <c r="B44" s="26"/>
      <c r="C44" s="26"/>
      <c r="D44" s="26"/>
      <c r="E44" s="26"/>
      <c r="F44" s="26"/>
      <c r="G44" s="26"/>
      <c r="H44" s="26"/>
    </row>
    <row r="45" spans="1:8" s="150" customFormat="1" x14ac:dyDescent="0.25">
      <c r="A45" s="26"/>
      <c r="B45" s="26"/>
      <c r="C45" s="26"/>
      <c r="D45" s="26"/>
      <c r="E45" s="26"/>
      <c r="F45" s="26"/>
      <c r="G45" s="26"/>
      <c r="H45" s="26"/>
    </row>
    <row r="46" spans="1:8" s="150" customFormat="1" x14ac:dyDescent="0.25">
      <c r="A46" s="26"/>
      <c r="B46" s="26"/>
      <c r="C46" s="26"/>
      <c r="D46" s="26"/>
      <c r="E46" s="26"/>
      <c r="F46" s="26"/>
      <c r="G46" s="26"/>
      <c r="H46" s="26"/>
    </row>
    <row r="47" spans="1:8" s="150" customFormat="1" hidden="1" x14ac:dyDescent="0.25"/>
    <row r="48" spans="1:8" s="150" customFormat="1" hidden="1" x14ac:dyDescent="0.25"/>
    <row r="49" s="150" customFormat="1" hidden="1" x14ac:dyDescent="0.25"/>
    <row r="50" s="150" customFormat="1" ht="14.45" hidden="1" customHeight="1" x14ac:dyDescent="0.25"/>
    <row r="51" s="150" customFormat="1" ht="14.45" hidden="1" customHeight="1" x14ac:dyDescent="0.25"/>
    <row r="52" s="150" customFormat="1" ht="15" hidden="1" customHeight="1" x14ac:dyDescent="0.25"/>
    <row r="53" s="150" customFormat="1" ht="15" hidden="1" customHeight="1" x14ac:dyDescent="0.25"/>
    <row r="54" s="150" customFormat="1" ht="15" hidden="1" customHeight="1" x14ac:dyDescent="0.25"/>
    <row r="55" s="150" customFormat="1" ht="15" hidden="1" customHeight="1" x14ac:dyDescent="0.25"/>
    <row r="56" s="150" customFormat="1" ht="15" hidden="1" customHeight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s="150" customFormat="1" hidden="1" x14ac:dyDescent="0.25"/>
    <row r="119" s="150" customFormat="1" hidden="1" x14ac:dyDescent="0.25"/>
    <row r="120" s="150" customFormat="1" hidden="1" x14ac:dyDescent="0.25"/>
    <row r="121" s="150" customFormat="1" hidden="1" x14ac:dyDescent="0.25"/>
    <row r="122" s="150" customFormat="1" hidden="1" x14ac:dyDescent="0.25"/>
    <row r="123" s="150" customFormat="1" hidden="1" x14ac:dyDescent="0.25"/>
    <row r="124" s="150" customFormat="1" hidden="1" x14ac:dyDescent="0.25"/>
    <row r="125" s="150" customFormat="1" hidden="1" x14ac:dyDescent="0.25"/>
    <row r="126" s="150" customFormat="1" hidden="1" x14ac:dyDescent="0.25"/>
    <row r="127" s="150" customFormat="1" hidden="1" x14ac:dyDescent="0.25"/>
    <row r="128" s="150" customFormat="1" hidden="1" x14ac:dyDescent="0.25"/>
    <row r="129" s="150" customFormat="1" hidden="1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Skive Vand AS</v>
      </c>
      <c r="B1" s="164"/>
      <c r="C1" s="164"/>
      <c r="D1" s="164"/>
      <c r="E1" s="164"/>
    </row>
    <row r="2" spans="1:5" x14ac:dyDescent="0.25">
      <c r="A2" s="1" t="str">
        <f>'1. Forside'!A2</f>
        <v>S086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902639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662717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investeringer'!F41</f>
        <v>1352505.2225333338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1139654.4450666676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72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Skive 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S086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196</v>
      </c>
      <c r="C8" s="30" t="s">
        <v>215</v>
      </c>
      <c r="D8" s="31" t="s">
        <v>210</v>
      </c>
      <c r="E8" s="32">
        <v>5000000</v>
      </c>
      <c r="F8" s="45">
        <f>E8/D8</f>
        <v>66666.666666666672</v>
      </c>
      <c r="G8" s="35" t="s">
        <v>0</v>
      </c>
      <c r="H8" s="26"/>
    </row>
    <row r="9" spans="1:8" s="150" customFormat="1" x14ac:dyDescent="0.25">
      <c r="A9" s="26"/>
      <c r="B9" s="29" t="s">
        <v>198</v>
      </c>
      <c r="C9" s="30" t="s">
        <v>215</v>
      </c>
      <c r="D9" s="31" t="s">
        <v>210</v>
      </c>
      <c r="E9" s="32">
        <v>400000</v>
      </c>
      <c r="F9" s="45">
        <f t="shared" ref="F9:F50" si="0">E9/D9</f>
        <v>5333.333333333333</v>
      </c>
      <c r="G9" s="35" t="s">
        <v>0</v>
      </c>
      <c r="H9" s="26"/>
    </row>
    <row r="10" spans="1:8" s="150" customFormat="1" x14ac:dyDescent="0.25">
      <c r="A10" s="26"/>
      <c r="B10" s="29" t="s">
        <v>216</v>
      </c>
      <c r="C10" s="30" t="s">
        <v>215</v>
      </c>
      <c r="D10" s="31" t="s">
        <v>217</v>
      </c>
      <c r="E10" s="32">
        <v>100000</v>
      </c>
      <c r="F10" s="45">
        <f t="shared" si="0"/>
        <v>3333.3333333333335</v>
      </c>
      <c r="G10" s="35" t="s">
        <v>0</v>
      </c>
      <c r="H10" s="26"/>
    </row>
    <row r="11" spans="1:8" s="150" customFormat="1" x14ac:dyDescent="0.25">
      <c r="A11" s="26"/>
      <c r="B11" s="29" t="s">
        <v>196</v>
      </c>
      <c r="C11" s="30" t="s">
        <v>215</v>
      </c>
      <c r="D11" s="31" t="s">
        <v>210</v>
      </c>
      <c r="E11" s="32">
        <v>7500000</v>
      </c>
      <c r="F11" s="45">
        <f t="shared" si="0"/>
        <v>100000</v>
      </c>
      <c r="G11" s="35" t="s">
        <v>0</v>
      </c>
      <c r="H11" s="26"/>
    </row>
    <row r="12" spans="1:8" s="150" customFormat="1" x14ac:dyDescent="0.25">
      <c r="A12" s="26"/>
      <c r="B12" s="29" t="s">
        <v>198</v>
      </c>
      <c r="C12" s="30" t="s">
        <v>215</v>
      </c>
      <c r="D12" s="31" t="s">
        <v>210</v>
      </c>
      <c r="E12" s="32">
        <v>200000</v>
      </c>
      <c r="F12" s="45">
        <f t="shared" si="0"/>
        <v>2666.6666666666665</v>
      </c>
      <c r="G12" s="35" t="s">
        <v>0</v>
      </c>
      <c r="H12" s="26"/>
    </row>
    <row r="13" spans="1:8" s="150" customFormat="1" x14ac:dyDescent="0.25">
      <c r="A13" s="26"/>
      <c r="B13" s="29" t="s">
        <v>196</v>
      </c>
      <c r="C13" s="30" t="s">
        <v>215</v>
      </c>
      <c r="D13" s="31" t="s">
        <v>210</v>
      </c>
      <c r="E13" s="32">
        <v>2500000</v>
      </c>
      <c r="F13" s="45">
        <f t="shared" si="0"/>
        <v>33333.333333333336</v>
      </c>
      <c r="G13" s="35" t="s">
        <v>0</v>
      </c>
      <c r="H13" s="26"/>
    </row>
    <row r="14" spans="1:8" s="150" customFormat="1" x14ac:dyDescent="0.25">
      <c r="A14" s="26"/>
      <c r="B14" s="29" t="s">
        <v>197</v>
      </c>
      <c r="C14" s="30" t="s">
        <v>215</v>
      </c>
      <c r="D14" s="31" t="s">
        <v>210</v>
      </c>
      <c r="E14" s="32">
        <v>3500000</v>
      </c>
      <c r="F14" s="45">
        <f t="shared" si="0"/>
        <v>46666.666666666664</v>
      </c>
      <c r="G14" s="35" t="s">
        <v>0</v>
      </c>
      <c r="H14" s="26"/>
    </row>
    <row r="15" spans="1:8" s="150" customFormat="1" x14ac:dyDescent="0.25">
      <c r="A15" s="26"/>
      <c r="B15" s="29" t="s">
        <v>198</v>
      </c>
      <c r="C15" s="30" t="s">
        <v>215</v>
      </c>
      <c r="D15" s="31" t="s">
        <v>210</v>
      </c>
      <c r="E15" s="32">
        <v>400000</v>
      </c>
      <c r="F15" s="45">
        <f t="shared" si="0"/>
        <v>5333.333333333333</v>
      </c>
      <c r="G15" s="35" t="s">
        <v>0</v>
      </c>
      <c r="H15" s="26"/>
    </row>
    <row r="16" spans="1:8" s="150" customFormat="1" x14ac:dyDescent="0.25">
      <c r="A16" s="26"/>
      <c r="B16" s="29" t="s">
        <v>199</v>
      </c>
      <c r="C16" s="30" t="s">
        <v>215</v>
      </c>
      <c r="D16" s="31" t="s">
        <v>210</v>
      </c>
      <c r="E16" s="32">
        <v>400000</v>
      </c>
      <c r="F16" s="45">
        <f t="shared" si="0"/>
        <v>5333.333333333333</v>
      </c>
      <c r="G16" s="35" t="s">
        <v>0</v>
      </c>
      <c r="H16" s="26"/>
    </row>
    <row r="17" spans="1:8" s="150" customFormat="1" x14ac:dyDescent="0.25">
      <c r="A17" s="26"/>
      <c r="B17" s="29" t="s">
        <v>218</v>
      </c>
      <c r="C17" s="30" t="s">
        <v>215</v>
      </c>
      <c r="D17" s="31" t="s">
        <v>210</v>
      </c>
      <c r="E17" s="32">
        <v>600000</v>
      </c>
      <c r="F17" s="45">
        <f t="shared" si="0"/>
        <v>8000</v>
      </c>
      <c r="G17" s="35" t="s">
        <v>0</v>
      </c>
      <c r="H17" s="26"/>
    </row>
    <row r="18" spans="1:8" s="150" customFormat="1" x14ac:dyDescent="0.25">
      <c r="A18" s="26"/>
      <c r="B18" s="29" t="s">
        <v>196</v>
      </c>
      <c r="C18" s="30" t="s">
        <v>215</v>
      </c>
      <c r="D18" s="31" t="s">
        <v>210</v>
      </c>
      <c r="E18" s="32">
        <v>200000</v>
      </c>
      <c r="F18" s="45">
        <f t="shared" si="0"/>
        <v>2666.6666666666665</v>
      </c>
      <c r="G18" s="35" t="s">
        <v>0</v>
      </c>
      <c r="H18" s="26"/>
    </row>
    <row r="19" spans="1:8" s="150" customFormat="1" x14ac:dyDescent="0.25">
      <c r="A19" s="26"/>
      <c r="B19" s="29" t="s">
        <v>200</v>
      </c>
      <c r="C19" s="30" t="s">
        <v>215</v>
      </c>
      <c r="D19" s="31" t="s">
        <v>214</v>
      </c>
      <c r="E19" s="32">
        <v>150000</v>
      </c>
      <c r="F19" s="45">
        <f t="shared" si="0"/>
        <v>3000</v>
      </c>
      <c r="G19" s="35" t="s">
        <v>0</v>
      </c>
      <c r="H19" s="26"/>
    </row>
    <row r="20" spans="1:8" s="150" customFormat="1" x14ac:dyDescent="0.25">
      <c r="A20" s="26"/>
      <c r="B20" s="29" t="s">
        <v>201</v>
      </c>
      <c r="C20" s="30" t="s">
        <v>215</v>
      </c>
      <c r="D20" s="31" t="s">
        <v>211</v>
      </c>
      <c r="E20" s="32">
        <v>100000</v>
      </c>
      <c r="F20" s="45">
        <f t="shared" si="0"/>
        <v>5000</v>
      </c>
      <c r="G20" s="35" t="s">
        <v>0</v>
      </c>
      <c r="H20" s="26"/>
    </row>
    <row r="21" spans="1:8" s="150" customFormat="1" x14ac:dyDescent="0.25">
      <c r="A21" s="26"/>
      <c r="B21" s="29" t="s">
        <v>202</v>
      </c>
      <c r="C21" s="30" t="s">
        <v>215</v>
      </c>
      <c r="D21" s="31" t="s">
        <v>212</v>
      </c>
      <c r="E21" s="32">
        <v>50000</v>
      </c>
      <c r="F21" s="45">
        <f t="shared" si="0"/>
        <v>5000</v>
      </c>
      <c r="G21" s="35" t="s">
        <v>0</v>
      </c>
      <c r="H21" s="26"/>
    </row>
    <row r="22" spans="1:8" s="150" customFormat="1" x14ac:dyDescent="0.25">
      <c r="A22" s="26"/>
      <c r="B22" s="29" t="s">
        <v>203</v>
      </c>
      <c r="C22" s="30" t="s">
        <v>215</v>
      </c>
      <c r="D22" s="31" t="s">
        <v>214</v>
      </c>
      <c r="E22" s="32">
        <v>3800000</v>
      </c>
      <c r="F22" s="45">
        <f t="shared" si="0"/>
        <v>76000</v>
      </c>
      <c r="G22" s="35" t="s">
        <v>0</v>
      </c>
      <c r="H22" s="26"/>
    </row>
    <row r="23" spans="1:8" s="150" customFormat="1" x14ac:dyDescent="0.25">
      <c r="A23" s="26"/>
      <c r="B23" s="29" t="s">
        <v>219</v>
      </c>
      <c r="C23" s="30" t="s">
        <v>215</v>
      </c>
      <c r="D23" s="31" t="s">
        <v>210</v>
      </c>
      <c r="E23" s="32">
        <v>100000</v>
      </c>
      <c r="F23" s="45">
        <f t="shared" si="0"/>
        <v>1333.3333333333333</v>
      </c>
      <c r="G23" s="35" t="s">
        <v>0</v>
      </c>
      <c r="H23" s="26"/>
    </row>
    <row r="24" spans="1:8" s="150" customFormat="1" x14ac:dyDescent="0.25">
      <c r="A24" s="26"/>
      <c r="B24" s="29" t="s">
        <v>196</v>
      </c>
      <c r="C24" s="30" t="s">
        <v>215</v>
      </c>
      <c r="D24" s="31" t="s">
        <v>210</v>
      </c>
      <c r="E24" s="32">
        <v>12400000</v>
      </c>
      <c r="F24" s="45">
        <f t="shared" si="0"/>
        <v>165333.33333333334</v>
      </c>
      <c r="G24" s="35" t="s">
        <v>0</v>
      </c>
      <c r="H24" s="26"/>
    </row>
    <row r="25" spans="1:8" s="150" customFormat="1" x14ac:dyDescent="0.25">
      <c r="A25" s="26"/>
      <c r="B25" s="29" t="s">
        <v>197</v>
      </c>
      <c r="C25" s="30" t="s">
        <v>215</v>
      </c>
      <c r="D25" s="31" t="s">
        <v>210</v>
      </c>
      <c r="E25" s="32">
        <v>600000</v>
      </c>
      <c r="F25" s="45">
        <f t="shared" si="0"/>
        <v>8000</v>
      </c>
      <c r="G25" s="35" t="s">
        <v>0</v>
      </c>
      <c r="H25" s="26"/>
    </row>
    <row r="26" spans="1:8" s="150" customFormat="1" x14ac:dyDescent="0.25">
      <c r="A26" s="26"/>
      <c r="B26" s="29" t="s">
        <v>198</v>
      </c>
      <c r="C26" s="30" t="s">
        <v>215</v>
      </c>
      <c r="D26" s="31" t="s">
        <v>210</v>
      </c>
      <c r="E26" s="32">
        <v>800000</v>
      </c>
      <c r="F26" s="45">
        <f t="shared" si="0"/>
        <v>10666.666666666666</v>
      </c>
      <c r="G26" s="35" t="s">
        <v>0</v>
      </c>
      <c r="H26" s="26"/>
    </row>
    <row r="27" spans="1:8" s="150" customFormat="1" x14ac:dyDescent="0.25">
      <c r="A27" s="26"/>
      <c r="B27" s="29" t="s">
        <v>199</v>
      </c>
      <c r="C27" s="30" t="s">
        <v>215</v>
      </c>
      <c r="D27" s="31" t="s">
        <v>210</v>
      </c>
      <c r="E27" s="32">
        <v>1400000</v>
      </c>
      <c r="F27" s="45">
        <f t="shared" si="0"/>
        <v>18666.666666666668</v>
      </c>
      <c r="G27" s="35" t="s">
        <v>0</v>
      </c>
      <c r="H27" s="26"/>
    </row>
    <row r="28" spans="1:8" s="150" customFormat="1" x14ac:dyDescent="0.25">
      <c r="A28" s="26"/>
      <c r="B28" s="29" t="s">
        <v>200</v>
      </c>
      <c r="C28" s="30" t="s">
        <v>215</v>
      </c>
      <c r="D28" s="31" t="s">
        <v>214</v>
      </c>
      <c r="E28" s="32">
        <v>300000</v>
      </c>
      <c r="F28" s="45">
        <f t="shared" si="0"/>
        <v>6000</v>
      </c>
      <c r="G28" s="35" t="s">
        <v>0</v>
      </c>
      <c r="H28" s="26"/>
    </row>
    <row r="29" spans="1:8" s="150" customFormat="1" x14ac:dyDescent="0.25">
      <c r="A29" s="26"/>
      <c r="B29" s="29" t="s">
        <v>201</v>
      </c>
      <c r="C29" s="30" t="s">
        <v>215</v>
      </c>
      <c r="D29" s="31" t="s">
        <v>211</v>
      </c>
      <c r="E29" s="32">
        <v>300000</v>
      </c>
      <c r="F29" s="45">
        <f t="shared" si="0"/>
        <v>15000</v>
      </c>
      <c r="G29" s="35" t="s">
        <v>0</v>
      </c>
      <c r="H29" s="26"/>
    </row>
    <row r="30" spans="1:8" s="150" customFormat="1" x14ac:dyDescent="0.25">
      <c r="A30" s="26"/>
      <c r="B30" s="29" t="s">
        <v>202</v>
      </c>
      <c r="C30" s="30" t="s">
        <v>215</v>
      </c>
      <c r="D30" s="31" t="s">
        <v>212</v>
      </c>
      <c r="E30" s="32">
        <v>100000</v>
      </c>
      <c r="F30" s="45">
        <f t="shared" si="0"/>
        <v>10000</v>
      </c>
      <c r="G30" s="35" t="s">
        <v>0</v>
      </c>
      <c r="H30" s="26"/>
    </row>
    <row r="31" spans="1:8" s="150" customFormat="1" x14ac:dyDescent="0.25">
      <c r="A31" s="26"/>
      <c r="B31" s="29" t="s">
        <v>196</v>
      </c>
      <c r="C31" s="30" t="s">
        <v>215</v>
      </c>
      <c r="D31" s="31" t="s">
        <v>210</v>
      </c>
      <c r="E31" s="32">
        <v>900000</v>
      </c>
      <c r="F31" s="45">
        <f t="shared" si="0"/>
        <v>12000</v>
      </c>
      <c r="G31" s="35" t="s">
        <v>0</v>
      </c>
      <c r="H31" s="26"/>
    </row>
    <row r="32" spans="1:8" s="150" customFormat="1" x14ac:dyDescent="0.25">
      <c r="A32" s="26"/>
      <c r="B32" s="29" t="s">
        <v>197</v>
      </c>
      <c r="C32" s="30" t="s">
        <v>215</v>
      </c>
      <c r="D32" s="31" t="s">
        <v>210</v>
      </c>
      <c r="E32" s="32">
        <v>300000</v>
      </c>
      <c r="F32" s="45">
        <f t="shared" si="0"/>
        <v>4000</v>
      </c>
      <c r="G32" s="35" t="s">
        <v>0</v>
      </c>
      <c r="H32" s="26"/>
    </row>
    <row r="33" spans="1:8" s="150" customFormat="1" x14ac:dyDescent="0.25">
      <c r="A33" s="26"/>
      <c r="B33" s="29" t="s">
        <v>198</v>
      </c>
      <c r="C33" s="30" t="s">
        <v>215</v>
      </c>
      <c r="D33" s="31" t="s">
        <v>210</v>
      </c>
      <c r="E33" s="32">
        <v>300000</v>
      </c>
      <c r="F33" s="45">
        <f t="shared" si="0"/>
        <v>4000</v>
      </c>
      <c r="G33" s="35" t="s">
        <v>0</v>
      </c>
      <c r="H33" s="26"/>
    </row>
    <row r="34" spans="1:8" s="150" customFormat="1" x14ac:dyDescent="0.25">
      <c r="A34" s="26"/>
      <c r="B34" s="29" t="s">
        <v>199</v>
      </c>
      <c r="C34" s="30" t="s">
        <v>215</v>
      </c>
      <c r="D34" s="31" t="s">
        <v>210</v>
      </c>
      <c r="E34" s="32">
        <v>400000</v>
      </c>
      <c r="F34" s="45">
        <f t="shared" si="0"/>
        <v>5333.333333333333</v>
      </c>
      <c r="G34" s="35" t="s">
        <v>0</v>
      </c>
      <c r="H34" s="26"/>
    </row>
    <row r="35" spans="1:8" s="150" customFormat="1" x14ac:dyDescent="0.25">
      <c r="A35" s="26"/>
      <c r="B35" s="29" t="s">
        <v>196</v>
      </c>
      <c r="C35" s="30" t="s">
        <v>215</v>
      </c>
      <c r="D35" s="31" t="s">
        <v>210</v>
      </c>
      <c r="E35" s="32">
        <v>1400000</v>
      </c>
      <c r="F35" s="45">
        <f t="shared" si="0"/>
        <v>18666.666666666668</v>
      </c>
      <c r="G35" s="35" t="s">
        <v>0</v>
      </c>
      <c r="H35" s="26"/>
    </row>
    <row r="36" spans="1:8" s="150" customFormat="1" x14ac:dyDescent="0.25">
      <c r="A36" s="26"/>
      <c r="B36" s="29" t="s">
        <v>220</v>
      </c>
      <c r="C36" s="30" t="s">
        <v>215</v>
      </c>
      <c r="D36" s="31" t="s">
        <v>211</v>
      </c>
      <c r="E36" s="32">
        <v>300000</v>
      </c>
      <c r="F36" s="45">
        <f t="shared" si="0"/>
        <v>15000</v>
      </c>
      <c r="G36" s="35" t="s">
        <v>0</v>
      </c>
      <c r="H36" s="26"/>
    </row>
    <row r="37" spans="1:8" s="150" customFormat="1" x14ac:dyDescent="0.25">
      <c r="A37" s="26"/>
      <c r="B37" s="29" t="s">
        <v>221</v>
      </c>
      <c r="C37" s="30" t="s">
        <v>215</v>
      </c>
      <c r="D37" s="31" t="s">
        <v>212</v>
      </c>
      <c r="E37" s="32">
        <v>200000</v>
      </c>
      <c r="F37" s="45">
        <f t="shared" si="0"/>
        <v>20000</v>
      </c>
      <c r="G37" s="35" t="s">
        <v>0</v>
      </c>
      <c r="H37" s="26"/>
    </row>
    <row r="38" spans="1:8" s="150" customFormat="1" x14ac:dyDescent="0.25">
      <c r="A38" s="26"/>
      <c r="B38" s="29" t="s">
        <v>192</v>
      </c>
      <c r="C38" s="30" t="s">
        <v>215</v>
      </c>
      <c r="D38" s="31" t="s">
        <v>213</v>
      </c>
      <c r="E38" s="32">
        <v>400000</v>
      </c>
      <c r="F38" s="45">
        <f t="shared" si="0"/>
        <v>80000</v>
      </c>
      <c r="G38" s="35" t="s">
        <v>0</v>
      </c>
      <c r="H38" s="26"/>
    </row>
    <row r="39" spans="1:8" s="150" customFormat="1" x14ac:dyDescent="0.25">
      <c r="A39" s="26"/>
      <c r="B39" s="29" t="s">
        <v>198</v>
      </c>
      <c r="C39" s="30" t="s">
        <v>215</v>
      </c>
      <c r="D39" s="31" t="s">
        <v>222</v>
      </c>
      <c r="E39" s="32">
        <v>500000</v>
      </c>
      <c r="F39" s="45">
        <f t="shared" si="0"/>
        <v>20000</v>
      </c>
      <c r="G39" s="35" t="s">
        <v>0</v>
      </c>
      <c r="H39" s="26"/>
    </row>
    <row r="40" spans="1:8" s="150" customFormat="1" x14ac:dyDescent="0.25">
      <c r="A40" s="26"/>
      <c r="B40" s="29" t="s">
        <v>196</v>
      </c>
      <c r="C40" s="30" t="s">
        <v>223</v>
      </c>
      <c r="D40" s="31" t="s">
        <v>210</v>
      </c>
      <c r="E40" s="32">
        <v>9000000</v>
      </c>
      <c r="F40" s="45">
        <f t="shared" si="0"/>
        <v>120000</v>
      </c>
      <c r="G40" s="35" t="s">
        <v>0</v>
      </c>
      <c r="H40" s="26"/>
    </row>
    <row r="41" spans="1:8" s="150" customFormat="1" x14ac:dyDescent="0.25">
      <c r="A41" s="26"/>
      <c r="B41" s="29" t="s">
        <v>196</v>
      </c>
      <c r="C41" s="30" t="s">
        <v>223</v>
      </c>
      <c r="D41" s="31" t="s">
        <v>210</v>
      </c>
      <c r="E41" s="32">
        <v>8000000</v>
      </c>
      <c r="F41" s="45">
        <f t="shared" si="0"/>
        <v>106666.66666666667</v>
      </c>
      <c r="G41" s="35" t="s">
        <v>0</v>
      </c>
      <c r="H41" s="26"/>
    </row>
    <row r="42" spans="1:8" s="150" customFormat="1" x14ac:dyDescent="0.25">
      <c r="A42" s="26"/>
      <c r="B42" s="29" t="s">
        <v>196</v>
      </c>
      <c r="C42" s="30" t="s">
        <v>223</v>
      </c>
      <c r="D42" s="31" t="s">
        <v>210</v>
      </c>
      <c r="E42" s="32">
        <v>3000000</v>
      </c>
      <c r="F42" s="45">
        <f t="shared" si="0"/>
        <v>40000</v>
      </c>
      <c r="G42" s="35" t="s">
        <v>0</v>
      </c>
      <c r="H42" s="26"/>
    </row>
    <row r="43" spans="1:8" s="150" customFormat="1" x14ac:dyDescent="0.25">
      <c r="A43" s="26"/>
      <c r="B43" s="29" t="s">
        <v>200</v>
      </c>
      <c r="C43" s="30" t="s">
        <v>223</v>
      </c>
      <c r="D43" s="31" t="s">
        <v>214</v>
      </c>
      <c r="E43" s="32">
        <v>300000</v>
      </c>
      <c r="F43" s="45">
        <f t="shared" si="0"/>
        <v>6000</v>
      </c>
      <c r="G43" s="35" t="s">
        <v>0</v>
      </c>
      <c r="H43" s="26"/>
    </row>
    <row r="44" spans="1:8" s="150" customFormat="1" x14ac:dyDescent="0.25">
      <c r="A44" s="26"/>
      <c r="B44" s="29" t="s">
        <v>201</v>
      </c>
      <c r="C44" s="30" t="s">
        <v>223</v>
      </c>
      <c r="D44" s="31" t="s">
        <v>211</v>
      </c>
      <c r="E44" s="32">
        <v>200000</v>
      </c>
      <c r="F44" s="45">
        <f t="shared" si="0"/>
        <v>10000</v>
      </c>
      <c r="G44" s="35" t="s">
        <v>0</v>
      </c>
      <c r="H44" s="26"/>
    </row>
    <row r="45" spans="1:8" s="150" customFormat="1" x14ac:dyDescent="0.25">
      <c r="A45" s="26"/>
      <c r="B45" s="29" t="s">
        <v>196</v>
      </c>
      <c r="C45" s="30" t="s">
        <v>223</v>
      </c>
      <c r="D45" s="31" t="s">
        <v>210</v>
      </c>
      <c r="E45" s="32">
        <v>3700000</v>
      </c>
      <c r="F45" s="45">
        <f t="shared" si="0"/>
        <v>49333.333333333336</v>
      </c>
      <c r="G45" s="35" t="s">
        <v>0</v>
      </c>
      <c r="H45" s="26"/>
    </row>
    <row r="46" spans="1:8" s="150" customFormat="1" x14ac:dyDescent="0.25">
      <c r="A46" s="26"/>
      <c r="B46" s="29" t="s">
        <v>195</v>
      </c>
      <c r="C46" s="30" t="s">
        <v>223</v>
      </c>
      <c r="D46" s="31" t="s">
        <v>210</v>
      </c>
      <c r="E46" s="32">
        <v>6600000</v>
      </c>
      <c r="F46" s="45">
        <f t="shared" si="0"/>
        <v>88000</v>
      </c>
      <c r="G46" s="35" t="s">
        <v>0</v>
      </c>
      <c r="H46" s="26"/>
    </row>
    <row r="47" spans="1:8" s="150" customFormat="1" x14ac:dyDescent="0.25">
      <c r="A47" s="26"/>
      <c r="B47" s="29" t="s">
        <v>195</v>
      </c>
      <c r="C47" s="30" t="s">
        <v>223</v>
      </c>
      <c r="D47" s="31" t="s">
        <v>210</v>
      </c>
      <c r="E47" s="32">
        <v>7000000</v>
      </c>
      <c r="F47" s="45">
        <f t="shared" si="0"/>
        <v>93333.333333333328</v>
      </c>
      <c r="G47" s="35" t="s">
        <v>0</v>
      </c>
      <c r="H47" s="26"/>
    </row>
    <row r="48" spans="1:8" s="150" customFormat="1" x14ac:dyDescent="0.25">
      <c r="A48" s="26"/>
      <c r="B48" s="29" t="s">
        <v>195</v>
      </c>
      <c r="C48" s="30" t="s">
        <v>223</v>
      </c>
      <c r="D48" s="31" t="s">
        <v>210</v>
      </c>
      <c r="E48" s="32">
        <v>700000</v>
      </c>
      <c r="F48" s="45">
        <f t="shared" si="0"/>
        <v>9333.3333333333339</v>
      </c>
      <c r="G48" s="35" t="s">
        <v>0</v>
      </c>
      <c r="H48" s="26"/>
    </row>
    <row r="49" spans="1:8" s="150" customFormat="1" x14ac:dyDescent="0.25">
      <c r="A49" s="26"/>
      <c r="B49" s="29" t="s">
        <v>195</v>
      </c>
      <c r="C49" s="30" t="s">
        <v>223</v>
      </c>
      <c r="D49" s="31" t="s">
        <v>210</v>
      </c>
      <c r="E49" s="32">
        <v>700000</v>
      </c>
      <c r="F49" s="45">
        <f t="shared" si="0"/>
        <v>9333.3333333333339</v>
      </c>
      <c r="G49" s="35" t="s">
        <v>0</v>
      </c>
      <c r="H49" s="26"/>
    </row>
    <row r="50" spans="1:8" s="150" customFormat="1" x14ac:dyDescent="0.25">
      <c r="A50" s="26"/>
      <c r="B50" s="29" t="s">
        <v>192</v>
      </c>
      <c r="C50" s="30" t="s">
        <v>223</v>
      </c>
      <c r="D50" s="31" t="s">
        <v>213</v>
      </c>
      <c r="E50" s="32">
        <v>400000</v>
      </c>
      <c r="F50" s="45">
        <f t="shared" si="0"/>
        <v>80000</v>
      </c>
      <c r="G50" s="35" t="s">
        <v>0</v>
      </c>
      <c r="H50" s="26"/>
    </row>
    <row r="51" spans="1:8" s="150" customFormat="1" x14ac:dyDescent="0.25">
      <c r="A51" s="26"/>
      <c r="B51" s="109" t="s">
        <v>73</v>
      </c>
      <c r="C51" s="167"/>
      <c r="D51" s="168"/>
      <c r="E51" s="169"/>
      <c r="F51" s="46">
        <f>SUMIF(C8:C50,"2015",F8:F50)</f>
        <v>782333.33333333326</v>
      </c>
      <c r="G51" s="47" t="s">
        <v>0</v>
      </c>
      <c r="H51" s="26"/>
    </row>
    <row r="52" spans="1:8" s="150" customFormat="1" x14ac:dyDescent="0.25">
      <c r="A52" s="26"/>
      <c r="B52" s="107" t="s">
        <v>134</v>
      </c>
      <c r="C52" s="170"/>
      <c r="D52" s="171"/>
      <c r="E52" s="172"/>
      <c r="F52" s="46">
        <f>SUMIF(C8:C50,"2016",F8:F50)</f>
        <v>612000</v>
      </c>
      <c r="G52" s="47" t="s">
        <v>0</v>
      </c>
      <c r="H52" s="26"/>
    </row>
    <row r="53" spans="1:8" s="150" customFormat="1" x14ac:dyDescent="0.25">
      <c r="A53" s="26"/>
      <c r="B53" s="50" t="s">
        <v>36</v>
      </c>
      <c r="C53" s="173"/>
      <c r="D53" s="174"/>
      <c r="E53" s="174"/>
      <c r="F53" s="48">
        <f>F51+F52</f>
        <v>1394333.3333333333</v>
      </c>
      <c r="G53" s="49" t="s">
        <v>0</v>
      </c>
      <c r="H53" s="26"/>
    </row>
    <row r="54" spans="1:8" s="150" customFormat="1" x14ac:dyDescent="0.25">
      <c r="A54" s="26"/>
      <c r="B54" s="26"/>
      <c r="C54" s="166"/>
      <c r="D54" s="26"/>
      <c r="E54" s="26"/>
      <c r="F54" s="26"/>
      <c r="G54" s="26"/>
      <c r="H54" s="26"/>
    </row>
    <row r="55" spans="1:8" s="150" customFormat="1" x14ac:dyDescent="0.25">
      <c r="A55" s="26"/>
      <c r="B55" s="26"/>
      <c r="C55" s="166"/>
      <c r="D55" s="26"/>
      <c r="E55" s="26"/>
      <c r="F55" s="26"/>
      <c r="G55" s="26"/>
      <c r="H55" s="26"/>
    </row>
    <row r="56" spans="1:8" s="150" customFormat="1" x14ac:dyDescent="0.25">
      <c r="A56" s="26"/>
      <c r="B56" s="26"/>
      <c r="C56" s="166"/>
      <c r="D56" s="26"/>
      <c r="E56" s="26"/>
      <c r="F56" s="175"/>
      <c r="G56" s="175"/>
      <c r="H56" s="26"/>
    </row>
    <row r="57" spans="1:8" s="150" customFormat="1" hidden="1" x14ac:dyDescent="0.25">
      <c r="C57" s="176"/>
    </row>
    <row r="58" spans="1:8" s="150" customFormat="1" hidden="1" x14ac:dyDescent="0.25">
      <c r="C58" s="176"/>
    </row>
    <row r="59" spans="1:8" s="150" customFormat="1" hidden="1" x14ac:dyDescent="0.25">
      <c r="C59" s="176"/>
    </row>
    <row r="60" spans="1:8" s="150" customFormat="1" hidden="1" x14ac:dyDescent="0.25">
      <c r="C60" s="176"/>
    </row>
    <row r="61" spans="1:8" s="150" customFormat="1" hidden="1" x14ac:dyDescent="0.25">
      <c r="C61" s="176"/>
    </row>
    <row r="62" spans="1:8" s="150" customFormat="1" hidden="1" x14ac:dyDescent="0.25">
      <c r="C62" s="176"/>
    </row>
    <row r="63" spans="1:8" s="150" customFormat="1" hidden="1" x14ac:dyDescent="0.25">
      <c r="C63" s="176"/>
    </row>
    <row r="64" spans="1:8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t="12" hidden="1" customHeight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s="150" customFormat="1" hidden="1" x14ac:dyDescent="0.25">
      <c r="C130" s="176"/>
    </row>
    <row r="131" spans="3:3" s="150" customFormat="1" hidden="1" x14ac:dyDescent="0.25">
      <c r="C131" s="176"/>
    </row>
    <row r="132" spans="3:3" s="150" customFormat="1" hidden="1" x14ac:dyDescent="0.25">
      <c r="C132" s="176"/>
    </row>
    <row r="133" spans="3:3" s="150" customFormat="1" hidden="1" x14ac:dyDescent="0.25">
      <c r="C133" s="176"/>
    </row>
    <row r="134" spans="3:3" s="150" customFormat="1" hidden="1" x14ac:dyDescent="0.25">
      <c r="C134" s="176"/>
    </row>
    <row r="135" spans="3:3" s="150" customFormat="1" hidden="1" x14ac:dyDescent="0.25">
      <c r="C135" s="176"/>
    </row>
    <row r="136" spans="3:3" s="150" customFormat="1" hidden="1" x14ac:dyDescent="0.25">
      <c r="C136" s="176"/>
    </row>
    <row r="137" spans="3:3" s="150" customFormat="1" hidden="1" x14ac:dyDescent="0.25">
      <c r="C137" s="176"/>
    </row>
    <row r="138" spans="3:3" s="150" customFormat="1" hidden="1" x14ac:dyDescent="0.25">
      <c r="C138" s="176"/>
    </row>
    <row r="139" spans="3:3" s="150" customFormat="1" hidden="1" x14ac:dyDescent="0.25">
      <c r="C139" s="176"/>
    </row>
    <row r="140" spans="3:3" s="150" customFormat="1" hidden="1" x14ac:dyDescent="0.25">
      <c r="C140" s="176"/>
    </row>
    <row r="141" spans="3:3" s="150" customFormat="1" hidden="1" x14ac:dyDescent="0.25">
      <c r="C141" s="176"/>
    </row>
    <row r="142" spans="3:3" s="150" customFormat="1" hidden="1" x14ac:dyDescent="0.25">
      <c r="C142" s="176"/>
    </row>
    <row r="143" spans="3:3" s="150" customFormat="1" hidden="1" x14ac:dyDescent="0.25">
      <c r="C143" s="176"/>
    </row>
    <row r="144" spans="3:3" s="150" customFormat="1" hidden="1" x14ac:dyDescent="0.25">
      <c r="C144" s="176"/>
    </row>
    <row r="145" spans="3:3" s="150" customFormat="1" hidden="1" x14ac:dyDescent="0.25">
      <c r="C145" s="176"/>
    </row>
    <row r="146" spans="3:3" s="150" customFormat="1" hidden="1" x14ac:dyDescent="0.25">
      <c r="C146" s="176"/>
    </row>
    <row r="147" spans="3:3" s="150" customFormat="1" hidden="1" x14ac:dyDescent="0.25">
      <c r="C147" s="176"/>
    </row>
    <row r="148" spans="3:3" s="150" customFormat="1" hidden="1" x14ac:dyDescent="0.25">
      <c r="C148" s="176"/>
    </row>
    <row r="149" spans="3:3" s="150" customFormat="1" hidden="1" x14ac:dyDescent="0.25">
      <c r="C149" s="176"/>
    </row>
    <row r="150" spans="3:3" s="150" customFormat="1" hidden="1" x14ac:dyDescent="0.25">
      <c r="C150" s="176"/>
    </row>
    <row r="151" spans="3:3" s="150" customFormat="1" hidden="1" x14ac:dyDescent="0.25">
      <c r="C151" s="176"/>
    </row>
    <row r="152" spans="3:3" s="150" customFormat="1" hidden="1" x14ac:dyDescent="0.25">
      <c r="C152" s="176"/>
    </row>
    <row r="153" spans="3:3" x14ac:dyDescent="0.25"/>
    <row r="154" spans="3:3" x14ac:dyDescent="0.25"/>
    <row r="155" spans="3:3" x14ac:dyDescent="0.25"/>
    <row r="156" spans="3:3" x14ac:dyDescent="0.25"/>
    <row r="157" spans="3:3" x14ac:dyDescent="0.25"/>
    <row r="158" spans="3:3" x14ac:dyDescent="0.25"/>
    <row r="159" spans="3:3" x14ac:dyDescent="0.25"/>
    <row r="160" spans="3:3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Skive Vand AS</v>
      </c>
      <c r="B1" s="56"/>
      <c r="C1" s="56"/>
      <c r="D1" s="178"/>
      <c r="E1" s="56"/>
    </row>
    <row r="2" spans="1:5" x14ac:dyDescent="0.25">
      <c r="A2" s="222" t="str">
        <f>'1. Forside'!A2</f>
        <v>S086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17000</v>
      </c>
      <c r="D7" s="182" t="s">
        <v>0</v>
      </c>
      <c r="E7" s="56"/>
    </row>
    <row r="8" spans="1:5" x14ac:dyDescent="0.25">
      <c r="A8" s="56"/>
      <c r="B8" s="207" t="s">
        <v>224</v>
      </c>
      <c r="C8" s="51">
        <v>103000</v>
      </c>
      <c r="D8" s="182" t="s">
        <v>0</v>
      </c>
      <c r="E8" s="56"/>
    </row>
    <row r="9" spans="1:5" x14ac:dyDescent="0.25">
      <c r="A9" s="56"/>
      <c r="B9" s="207" t="s">
        <v>225</v>
      </c>
      <c r="C9" s="51">
        <v>1405000</v>
      </c>
      <c r="D9" s="182" t="s">
        <v>0</v>
      </c>
      <c r="E9" s="56"/>
    </row>
    <row r="10" spans="1:5" x14ac:dyDescent="0.25">
      <c r="A10" s="56"/>
      <c r="B10" s="54" t="s">
        <v>35</v>
      </c>
      <c r="C10" s="55">
        <f>SUM(C7:C9)</f>
        <v>1525000</v>
      </c>
      <c r="D10" s="54" t="s">
        <v>0</v>
      </c>
      <c r="E10" s="56"/>
    </row>
    <row r="11" spans="1:5" x14ac:dyDescent="0.25">
      <c r="A11" s="56"/>
      <c r="B11" s="56"/>
      <c r="C11" s="56"/>
      <c r="D11" s="178"/>
      <c r="E11" s="56"/>
    </row>
    <row r="12" spans="1:5" x14ac:dyDescent="0.25">
      <c r="A12" s="56"/>
      <c r="B12" s="56"/>
      <c r="C12" s="56"/>
      <c r="D12" s="178"/>
      <c r="E12" s="56"/>
    </row>
    <row r="13" spans="1:5" ht="38.25" customHeight="1" x14ac:dyDescent="0.25">
      <c r="A13" s="56"/>
      <c r="B13" s="266" t="s">
        <v>145</v>
      </c>
      <c r="C13" s="267"/>
      <c r="D13" s="268"/>
      <c r="E13" s="56"/>
    </row>
    <row r="14" spans="1:5" x14ac:dyDescent="0.25">
      <c r="A14" s="56"/>
      <c r="B14" s="53" t="s">
        <v>71</v>
      </c>
      <c r="C14" s="51">
        <v>118000</v>
      </c>
      <c r="D14" s="182" t="s">
        <v>0</v>
      </c>
      <c r="E14" s="56"/>
    </row>
    <row r="15" spans="1:5" x14ac:dyDescent="0.25">
      <c r="A15" s="56"/>
      <c r="B15" s="53" t="s">
        <v>14</v>
      </c>
      <c r="C15" s="51">
        <v>11000</v>
      </c>
      <c r="D15" s="182" t="s">
        <v>0</v>
      </c>
      <c r="E15" s="56"/>
    </row>
    <row r="16" spans="1:5" x14ac:dyDescent="0.25">
      <c r="A16" s="56"/>
      <c r="B16" s="54" t="s">
        <v>35</v>
      </c>
      <c r="C16" s="55">
        <f>SUM(C14:C15)</f>
        <v>129000</v>
      </c>
      <c r="D16" s="54" t="s">
        <v>0</v>
      </c>
      <c r="E16" s="56"/>
    </row>
    <row r="17" spans="1:5" x14ac:dyDescent="0.25">
      <c r="A17" s="56"/>
      <c r="B17" s="56"/>
      <c r="C17" s="183"/>
      <c r="D17" s="184"/>
      <c r="E17" s="56"/>
    </row>
    <row r="18" spans="1:5" x14ac:dyDescent="0.25">
      <c r="A18" s="56"/>
      <c r="B18" s="56"/>
      <c r="C18" s="183"/>
      <c r="D18" s="184"/>
      <c r="E18" s="56"/>
    </row>
    <row r="19" spans="1:5" ht="42" customHeight="1" x14ac:dyDescent="0.25">
      <c r="A19" s="56"/>
      <c r="B19" s="269" t="s">
        <v>146</v>
      </c>
      <c r="C19" s="270"/>
      <c r="D19" s="271"/>
      <c r="E19" s="56"/>
    </row>
    <row r="20" spans="1:5" x14ac:dyDescent="0.25">
      <c r="A20" s="56"/>
      <c r="B20" s="108" t="s">
        <v>147</v>
      </c>
      <c r="C20" s="19">
        <v>1208345</v>
      </c>
      <c r="D20" s="58" t="s">
        <v>0</v>
      </c>
      <c r="E20" s="56"/>
    </row>
    <row r="21" spans="1:5" x14ac:dyDescent="0.25">
      <c r="A21" s="56"/>
      <c r="B21" s="108" t="s">
        <v>148</v>
      </c>
      <c r="C21" s="40">
        <v>978500</v>
      </c>
      <c r="D21" s="58" t="s">
        <v>0</v>
      </c>
      <c r="E21" s="56"/>
    </row>
    <row r="22" spans="1:5" x14ac:dyDescent="0.25">
      <c r="A22" s="56"/>
      <c r="B22" s="28" t="s">
        <v>149</v>
      </c>
      <c r="C22" s="55">
        <f>C20-C21</f>
        <v>229845</v>
      </c>
      <c r="D22" s="28" t="s">
        <v>0</v>
      </c>
      <c r="E22" s="56"/>
    </row>
    <row r="23" spans="1:5" x14ac:dyDescent="0.25">
      <c r="A23" s="56"/>
      <c r="B23" s="56"/>
      <c r="C23" s="56"/>
      <c r="D23" s="178"/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hidden="1" x14ac:dyDescent="0.25"/>
    <row r="27" spans="1:5" hidden="1" x14ac:dyDescent="0.25"/>
    <row r="28" spans="1:5" hidden="1" x14ac:dyDescent="0.25"/>
    <row r="29" spans="1:5" hidden="1" x14ac:dyDescent="0.25">
      <c r="A29" s="186"/>
      <c r="B29" s="186"/>
      <c r="C29" s="186"/>
      <c r="D29" s="187"/>
      <c r="E29" s="186"/>
    </row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/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x14ac:dyDescent="0.25">
      <c r="A44" s="219"/>
      <c r="B44" s="219"/>
      <c r="C44" s="219"/>
      <c r="D44" s="220"/>
      <c r="E44" s="219"/>
    </row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hidden="1" x14ac:dyDescent="0.25"/>
    <row r="50" hidden="1" x14ac:dyDescent="0.25"/>
  </sheetData>
  <sheetProtection password="C6ED" sheet="1" objects="1" scenarios="1"/>
  <mergeCells count="3">
    <mergeCell ref="B4:D4"/>
    <mergeCell ref="B13:D13"/>
    <mergeCell ref="B19:D19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Maria Rossmann</cp:lastModifiedBy>
  <cp:lastPrinted>2015-05-08T11:51:55Z</cp:lastPrinted>
  <dcterms:created xsi:type="dcterms:W3CDTF">2014-01-17T08:54:17Z</dcterms:created>
  <dcterms:modified xsi:type="dcterms:W3CDTF">2015-09-25T11:04:48Z</dcterms:modified>
</cp:coreProperties>
</file>