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42" activeTab="7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F16" i="7" l="1"/>
  <c r="F17" i="7"/>
  <c r="F9" i="7" l="1"/>
  <c r="F10" i="7"/>
  <c r="F11" i="7"/>
  <c r="F12" i="7"/>
  <c r="F13" i="7"/>
  <c r="F14" i="7"/>
  <c r="F15" i="7"/>
  <c r="F18" i="7"/>
  <c r="F19" i="7"/>
  <c r="F9" i="2" l="1"/>
  <c r="F10" i="2"/>
  <c r="F11" i="2"/>
  <c r="F12" i="2"/>
  <c r="F13" i="2"/>
  <c r="F14" i="2"/>
  <c r="C26" i="8" l="1"/>
  <c r="E31" i="19" l="1"/>
  <c r="C36" i="19" l="1"/>
  <c r="E36" i="19" s="1"/>
  <c r="F21" i="7" l="1"/>
  <c r="C26" i="19" l="1"/>
  <c r="C17" i="19"/>
  <c r="A2" i="16" l="1"/>
  <c r="A2" i="15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C12" i="8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6" i="16" s="1"/>
  <c r="C13" i="19"/>
  <c r="C27" i="19" s="1"/>
  <c r="C33" i="16"/>
  <c r="C9" i="8" s="1"/>
  <c r="C7" i="8"/>
  <c r="E27" i="19" l="1"/>
  <c r="E37" i="19" s="1"/>
  <c r="C34" i="8" s="1"/>
  <c r="E34" i="8" s="1"/>
  <c r="E11" i="17"/>
  <c r="G11" i="17" s="1"/>
  <c r="I11" i="17" s="1"/>
  <c r="K11" i="17" s="1"/>
  <c r="C8" i="15"/>
  <c r="C9" i="12" l="1"/>
  <c r="C11" i="12" s="1"/>
  <c r="C32" i="8" s="1"/>
  <c r="E32" i="8" s="1"/>
  <c r="C9" i="13" l="1"/>
  <c r="F8" i="2" l="1"/>
  <c r="F8" i="7"/>
  <c r="F20" i="7" s="1"/>
  <c r="F15" i="2" l="1"/>
  <c r="C9" i="10" s="1"/>
  <c r="C15" i="11" l="1"/>
  <c r="C29" i="8" s="1"/>
  <c r="C15" i="13"/>
  <c r="C27" i="8" s="1"/>
  <c r="C14" i="4"/>
  <c r="C25" i="8" s="1"/>
  <c r="C25" i="3"/>
  <c r="C23" i="8" s="1"/>
  <c r="F22" i="7"/>
  <c r="C18" i="8" s="1"/>
  <c r="C19" i="3"/>
  <c r="C22" i="8" s="1"/>
  <c r="C13" i="3"/>
  <c r="C21" i="8" s="1"/>
  <c r="C8" i="4"/>
  <c r="C24" i="8" s="1"/>
  <c r="C10" i="10"/>
  <c r="C17" i="8" s="1"/>
  <c r="F17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<sst xmlns="http://schemas.openxmlformats.org/spreadsheetml/2006/main" count="427" uniqueCount="224">
  <si>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</si>
  <si>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</si>
  <si>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</si>
  <si>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</si>
  <si>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</si>
  <si>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</si>
  <si>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</si>
  <si>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</si>
  <si>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</si>
  <si>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</si>
  <si>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</si>
  <si>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</si>
  <si>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</si>
  <si>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</si>
  <si>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</si>
  <si>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</si>
  <si>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</si>
  <si>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</si>
  <si>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</si>
  <si>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</si>
  <si>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</si>
  <si>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</si>
  <si>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</si>
  <si>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</si>
  <si>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</si>
  <si>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</si>
  <si>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</si>
  <si>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</si>
  <si>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</si>
  <si>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</si>
  <si>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</si>
  <si>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</si>
  <si>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</si>
  <si>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</si>
  <si>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</si>
  <si>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</si>
  <si>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</si>
  <si>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</si>
  <si>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</si>
  <si>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</si>
  <si>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</si>
  <si>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</si>
  <si>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</si>
  <si>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</si>
  <si>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</si>
  <si>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</si>
  <si>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</si>
  <si>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</si>
  <si>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</si>
  <si>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</si>
  <si>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</si>
  <si>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</si>
  <si>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</si>
  <si>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</si>
  <si>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</si>
  <si>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</si>
  <si>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</si>
  <si>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</si>
  <si>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</si>
  <si>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</si>
  <si>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</si>
  <si>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</si>
  <si>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</si>
  <si>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</si>
  <si>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</si>
  <si>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</si>
  <si>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</si>
  <si>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</si>
  <si>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</si>
  <si>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</si>
  <si>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</si>
  <si>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</si>
  <si>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</si>
  <si>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</si>
  <si>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</si>
  <si>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</si>
  <si>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</si>
  <si>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</si>
  <si>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</si>
  <si>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</si>
  <si>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</si>
  <si>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</si>
  <si>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</si>
  <si>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</si>
  <si>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</si>
  <si>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</si>
  <si>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</si>
  <si>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</si>
  <si>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</si>
  <si>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</si>
  <si>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</si>
  <si>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</si>
  <si>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</si>
  <si>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</si>
  <si>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</si>
  <si>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</si>
  <si>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</si>
  <si>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</si>
  <si>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</si>
  <si>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</si>
  <si>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</si>
  <si>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</si>
  <si>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</si>
  <si>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</si>
  <si>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</si>
  <si>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</si>
  <si>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</si>
  <si>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</si>
  <si>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</si>
  <si>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</si>
  <si>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</si>
  <si>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</si>
  <si>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</si>
  <si>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</si>
  <si>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</si>
  <si>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</si>
  <si>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</si>
  <si>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</si>
  <si>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</si>
  <si>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</si>
  <si>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</si>
  <si>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</si>
  <si>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</si>
  <si>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</si>
  <si>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</si>
  <si>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</si>
  <si>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</si>
  <si>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</si>
  <si>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</si>
  <si>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</si>
  <si>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</si>
  <si>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</si>
  <si>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</si>
  <si>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</si>
  <si>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</si>
  <si>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</si>
  <si>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</si>
  <si>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</si>
  <si>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</si>
  <si>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</si>
  <si>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</si>
  <si>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</si>
  <si>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</si>
  <si>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</si>
  <si>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</si>
  <si>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</si>
  <si>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</si>
  <si>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</si>
  <si>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</si>
  <si>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</si>
  <si>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</si>
  <si>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</si>
  <si>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</si>
  <si>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</si>
  <si>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</si>
  <si>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</si>
  <si>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</si>
  <si>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</si>
  <si>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</si>
  <si>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</si>
  <si>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</si>
  <si>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</si>
  <si>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</si>
  <si>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</si>
  <si>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</si>
  <si>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</si>
  <si>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</si>
  <si>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</si>
  <si>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</si>
  <si>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</si>
  <si>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</si>
  <si>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</si>
  <si>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</si>
  <si>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</si>
  <si>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</si>
  <si>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</si>
  <si>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</si>
  <si>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</si>
  <si>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</si>
  <si>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</si>
  <si>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</si>
  <si>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</si>
  <si>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</si>
  <si>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</si>
  <si>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</si>
  <si>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</si>
  <si>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</si>
  <si>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</si>
  <si>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</si>
  <si>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</si>
  <si>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</si>
  <si>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</si>
  <si>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</si>
  <si>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</si>
  <si>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</si>
  <si>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Ø 500 mm &lt; Ledningsnet ≤ Ø 800 mm</t>
  </si>
  <si>
    <t>Strømpeforing Ø 200 mm &lt; Ledningsnet ≤ Ø 500 mm</t>
  </si>
  <si>
    <t>Tryksatte minipumpestationer (husstandssystemer)</t>
  </si>
  <si>
    <t>Indløb med riste, Mek/EL</t>
  </si>
  <si>
    <t>Beluftningstanke, SRO</t>
  </si>
  <si>
    <t>Arbejdsplads</t>
  </si>
  <si>
    <t>Køretøjer, entreprenørmaskiner</t>
  </si>
  <si>
    <t>2014</t>
  </si>
  <si>
    <t>75</t>
  </si>
  <si>
    <t>50</t>
  </si>
  <si>
    <t>30</t>
  </si>
  <si>
    <t>20</t>
  </si>
  <si>
    <t>10</t>
  </si>
  <si>
    <t>5</t>
  </si>
  <si>
    <t xml:space="preserve">Ø 200 mm &lt; Ledningsnet ≤ Ø 500 mm </t>
  </si>
  <si>
    <t>Jordbassin Klasse B</t>
  </si>
  <si>
    <t>Pumpestationer i brønde (&lt; 6,25 m2), Mek/EL</t>
  </si>
  <si>
    <t>Installationer "mekaniske riste og SRO" Miljøklasse A. (7-20 m2) - Mek/EL</t>
  </si>
  <si>
    <t>Mindre renseanlæg &lt; 5.000 PE uden mulighed for opdeling</t>
  </si>
  <si>
    <t>Tjenestemandspensioner</t>
  </si>
  <si>
    <t>Ejendomsskatter</t>
  </si>
  <si>
    <t>Selskabsskatter</t>
  </si>
  <si>
    <t>Spildevandsafgift</t>
  </si>
  <si>
    <t>Køb af ydelser og produkter, der er omfattet af prisloftreguleringen, hos et andet selskab</t>
  </si>
  <si>
    <t>Del af tidligere godkendte tillæg vedrørende omkostninger i 2014</t>
  </si>
  <si>
    <t>Tillæg for gennemførte investeringer i 2010-2014</t>
  </si>
  <si>
    <t>Sønderborg Spildevandsforsyning AS</t>
  </si>
  <si>
    <t>S093</t>
  </si>
  <si>
    <t>Slamsugere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</si>
</sst>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221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222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29" t="s">
        <v>58</v>
      </c>
      <c r="E8" s="229"/>
      <c r="F8" s="229"/>
      <c r="G8" s="123"/>
      <c r="H8" s="123"/>
      <c r="I8" s="123"/>
    </row>
    <row r="9" spans="1:9" x14ac:dyDescent="0.25">
      <c r="A9" s="121"/>
      <c r="B9" s="121"/>
      <c r="C9" s="121"/>
      <c r="D9" s="240" t="s">
        <v>110</v>
      </c>
      <c r="E9" s="240"/>
      <c r="F9" s="240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0" t="s">
        <v>59</v>
      </c>
      <c r="E13" s="230"/>
      <c r="F13" s="230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1" t="s">
        <v>60</v>
      </c>
      <c r="E16" s="232"/>
      <c r="F16" s="233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4" t="s">
        <v>2</v>
      </c>
      <c r="E17" s="235"/>
      <c r="F17" s="236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4" t="s">
        <v>135</v>
      </c>
      <c r="E18" s="235"/>
      <c r="F18" s="236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7" t="s">
        <v>44</v>
      </c>
      <c r="E19" s="238"/>
      <c r="F19" s="239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7" t="s">
        <v>61</v>
      </c>
      <c r="E20" s="238"/>
      <c r="F20" s="239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7" t="s">
        <v>91</v>
      </c>
      <c r="E21" s="238"/>
      <c r="F21" s="239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7" t="s">
        <v>62</v>
      </c>
      <c r="E22" s="238"/>
      <c r="F22" s="239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9" t="s">
        <v>42</v>
      </c>
      <c r="E23" s="260"/>
      <c r="F23" s="261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6" t="s">
        <v>63</v>
      </c>
      <c r="E24" s="257"/>
      <c r="F24" s="258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3" t="s">
        <v>64</v>
      </c>
      <c r="E25" s="254"/>
      <c r="F25" s="255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0" t="s">
        <v>43</v>
      </c>
      <c r="E26" s="251"/>
      <c r="F26" s="252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7" t="s">
        <v>65</v>
      </c>
      <c r="E27" s="248"/>
      <c r="F27" s="249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1" t="s">
        <v>145</v>
      </c>
      <c r="E28" s="242"/>
      <c r="F28" s="243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4" t="s">
        <v>146</v>
      </c>
      <c r="E29" s="245"/>
      <c r="F29" s="246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Sønderborg Spildevandsforsyning AS</v>
      </c>
      <c r="B1" s="56"/>
      <c r="C1" s="56"/>
      <c r="D1" s="56"/>
      <c r="E1" s="56"/>
    </row>
    <row r="2" spans="1:5" x14ac:dyDescent="0.25">
      <c r="A2" s="222" t="str">
        <f>'1. Forside'!A2</f>
        <v>S093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/>
      <c r="C7" s="51">
        <v>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0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0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Sønderborg Spildevandsforsyning AS</v>
      </c>
      <c r="B1" s="26"/>
      <c r="C1" s="26"/>
      <c r="D1" s="26"/>
      <c r="E1" s="26"/>
    </row>
    <row r="2" spans="1:5" x14ac:dyDescent="0.25">
      <c r="A2" s="223" t="str">
        <f>'1. Forside'!A2</f>
        <v>S093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Sønderborg Spildevandsforsyning AS</v>
      </c>
      <c r="B1" s="26"/>
      <c r="C1" s="26"/>
      <c r="D1" s="26"/>
      <c r="E1" s="26"/>
    </row>
    <row r="2" spans="1:5" x14ac:dyDescent="0.25">
      <c r="A2" s="223" t="str">
        <f>'1. Forside'!A2</f>
        <v>S093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2941631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92000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2849631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281209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370000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-88791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Sønderborg Spildevandsforsyning AS</v>
      </c>
      <c r="B1" s="26"/>
      <c r="C1" s="26"/>
      <c r="D1" s="26"/>
      <c r="E1" s="26"/>
    </row>
    <row r="2" spans="1:5" x14ac:dyDescent="0.25">
      <c r="A2" s="223" t="str">
        <f>'1. Forside'!A2</f>
        <v>S093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14631808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4452672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10179136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2035827.2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Sønderborg Spildevandsforsyning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S093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143242706.29476756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81588108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7268614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-394236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4242928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92705414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2758170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271767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3029937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9076897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-719694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-73089123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-12580195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-86389012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18423236</v>
      </c>
      <c r="D27" s="79" t="s">
        <v>0</v>
      </c>
      <c r="E27" s="10">
        <f>IF(C27&lt;0,0,-C27)</f>
        <v>-18423236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124827136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124827136</v>
      </c>
      <c r="D36" s="79" t="s">
        <v>0</v>
      </c>
      <c r="E36" s="10">
        <f>-C36</f>
        <v>-124827136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-7665.7052324414253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Sønderborg Spildevandsforsyning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S093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3005143</v>
      </c>
      <c r="D7" s="224" t="s">
        <v>0</v>
      </c>
      <c r="E7" s="225">
        <v>9704137.5399999991</v>
      </c>
      <c r="F7" s="224" t="s">
        <v>0</v>
      </c>
      <c r="G7" s="225">
        <v>9372205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12709280.539999999</v>
      </c>
      <c r="F8" s="224" t="s">
        <v>0</v>
      </c>
      <c r="G8" s="226">
        <v>9076897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3005143</v>
      </c>
      <c r="D11" s="228" t="s">
        <v>0</v>
      </c>
      <c r="E11" s="55">
        <f>C11+E7-E8-E9</f>
        <v>0</v>
      </c>
      <c r="F11" s="228" t="s">
        <v>0</v>
      </c>
      <c r="G11" s="55">
        <f>E11+G7-G8-G9</f>
        <v>295308</v>
      </c>
      <c r="H11" s="228" t="s">
        <v>0</v>
      </c>
      <c r="I11" s="55">
        <f>G11+I7-I8-I9</f>
        <v>295308</v>
      </c>
      <c r="J11" s="228" t="s">
        <v>0</v>
      </c>
      <c r="K11" s="55">
        <f>K7-K8-K9+K10+I11</f>
        <v>295308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topLeftCell="A4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Sønderborg Spildevandsforsyning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S093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51367324.720682673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-195195.83393859415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-2568366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48603762.886744082</v>
      </c>
      <c r="D13" s="79" t="s">
        <v>0</v>
      </c>
      <c r="E13" s="6">
        <f>C13</f>
        <v>48603762.886744082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80295882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220</v>
      </c>
      <c r="C16" s="14">
        <f>'6. Gennemførte investeringer'!F17</f>
        <v>10376310.403333332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2414771.9466666663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investeringer'!F22</f>
        <v>5469000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98555964.350000009</v>
      </c>
      <c r="D19" s="79" t="s">
        <v>0</v>
      </c>
      <c r="E19" s="8">
        <f>C19</f>
        <v>98555964.350000009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omkostninger'!C13</f>
        <v>5483458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omkostninger'!C19</f>
        <v>147800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omkostninger'!C25</f>
        <v>656859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0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2849631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-88791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9048957</v>
      </c>
      <c r="D30" s="79" t="s">
        <v>0</v>
      </c>
      <c r="E30" s="6">
        <f>C30</f>
        <v>9048957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2035827.2</v>
      </c>
      <c r="D32" s="79" t="s">
        <v>0</v>
      </c>
      <c r="E32" s="10">
        <f>C32</f>
        <v>2035827.2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-7665.7052324414253</v>
      </c>
      <c r="D34" s="79" t="s">
        <v>0</v>
      </c>
      <c r="E34" s="12">
        <f>C34</f>
        <v>-7665.7052324414253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158236845.73151165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3272092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48.359534429811767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idden="1" x14ac:dyDescent="0.2">
      <c r="C47" s="132"/>
      <c r="D47" s="132"/>
      <c r="E47" s="132"/>
      <c r="F47" s="132"/>
    </row>
    <row r="48" spans="1:8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topLeftCell="A4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Sønderborg Spildevandsforsyning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S093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50922872.312795959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-123530.45999999996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C7-C8</f>
        <v>51046402.77279596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630802.6658216638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510732.61370837985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-120070.05211328395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50926332.720682673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219</v>
      </c>
      <c r="C25" s="19">
        <v>764316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1205308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440992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51367324.720682673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-195195.83393859415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Sønderborg Spildevandsforsyning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S093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32068620.823122192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51172128.886744082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51367324.720682673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12769916.925561711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2568366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Sønderborg Spildevandsforsyning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S093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3506048027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80295882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80295882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11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Sønderborg Spildevandsforsyning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S093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195</v>
      </c>
      <c r="C8" s="30" t="s">
        <v>202</v>
      </c>
      <c r="D8" s="31" t="s">
        <v>203</v>
      </c>
      <c r="E8" s="32">
        <v>97312324</v>
      </c>
      <c r="F8" s="34">
        <f t="shared" ref="F8" si="0">E8/D8</f>
        <v>1297497.6533333333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 t="s">
        <v>202</v>
      </c>
      <c r="D9" s="31" t="s">
        <v>204</v>
      </c>
      <c r="E9" s="32">
        <v>4527646</v>
      </c>
      <c r="F9" s="34">
        <f t="shared" ref="F9:F14" si="1">E9/D9</f>
        <v>90552.92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 t="s">
        <v>202</v>
      </c>
      <c r="D10" s="31" t="s">
        <v>205</v>
      </c>
      <c r="E10" s="32">
        <v>2370948</v>
      </c>
      <c r="F10" s="34">
        <f t="shared" si="1"/>
        <v>79031.600000000006</v>
      </c>
      <c r="G10" s="35" t="s">
        <v>0</v>
      </c>
      <c r="H10" s="26"/>
    </row>
    <row r="11" spans="1:8" s="150" customFormat="1" x14ac:dyDescent="0.25">
      <c r="A11" s="26"/>
      <c r="B11" s="29" t="s">
        <v>198</v>
      </c>
      <c r="C11" s="30" t="s">
        <v>202</v>
      </c>
      <c r="D11" s="31" t="s">
        <v>206</v>
      </c>
      <c r="E11" s="32">
        <v>15519048</v>
      </c>
      <c r="F11" s="34">
        <f t="shared" si="1"/>
        <v>775952.4</v>
      </c>
      <c r="G11" s="35" t="s">
        <v>0</v>
      </c>
      <c r="H11" s="26"/>
    </row>
    <row r="12" spans="1:8" s="150" customFormat="1" x14ac:dyDescent="0.25">
      <c r="A12" s="26"/>
      <c r="B12" s="29" t="s">
        <v>199</v>
      </c>
      <c r="C12" s="30" t="s">
        <v>202</v>
      </c>
      <c r="D12" s="31" t="s">
        <v>207</v>
      </c>
      <c r="E12" s="32">
        <v>3919399</v>
      </c>
      <c r="F12" s="34">
        <f t="shared" si="1"/>
        <v>391939.9</v>
      </c>
      <c r="G12" s="35" t="s">
        <v>0</v>
      </c>
      <c r="H12" s="26"/>
    </row>
    <row r="13" spans="1:8" s="150" customFormat="1" x14ac:dyDescent="0.25">
      <c r="A13" s="26"/>
      <c r="B13" s="29" t="s">
        <v>200</v>
      </c>
      <c r="C13" s="30" t="s">
        <v>202</v>
      </c>
      <c r="D13" s="31" t="s">
        <v>208</v>
      </c>
      <c r="E13" s="32">
        <v>1213600</v>
      </c>
      <c r="F13" s="34">
        <f t="shared" si="1"/>
        <v>242720</v>
      </c>
      <c r="G13" s="35" t="s">
        <v>0</v>
      </c>
      <c r="H13" s="26"/>
    </row>
    <row r="14" spans="1:8" s="150" customFormat="1" x14ac:dyDescent="0.25">
      <c r="A14" s="26"/>
      <c r="B14" s="29" t="s">
        <v>201</v>
      </c>
      <c r="C14" s="30" t="s">
        <v>202</v>
      </c>
      <c r="D14" s="31" t="s">
        <v>208</v>
      </c>
      <c r="E14" s="32">
        <v>672415</v>
      </c>
      <c r="F14" s="34">
        <f t="shared" si="1"/>
        <v>134483</v>
      </c>
      <c r="G14" s="35" t="s">
        <v>0</v>
      </c>
      <c r="H14" s="26"/>
    </row>
    <row r="15" spans="1:8" s="150" customFormat="1" x14ac:dyDescent="0.25">
      <c r="A15" s="26"/>
      <c r="B15" s="23" t="s">
        <v>72</v>
      </c>
      <c r="C15" s="160"/>
      <c r="D15" s="160"/>
      <c r="E15" s="160"/>
      <c r="F15" s="36">
        <f>SUM(F8:F14)</f>
        <v>3012177.4733333332</v>
      </c>
      <c r="G15" s="37" t="s">
        <v>0</v>
      </c>
      <c r="H15" s="26"/>
    </row>
    <row r="16" spans="1:8" s="150" customFormat="1" x14ac:dyDescent="0.25">
      <c r="A16" s="26"/>
      <c r="B16" s="107" t="s">
        <v>139</v>
      </c>
      <c r="C16" s="161"/>
      <c r="D16" s="161"/>
      <c r="E16" s="161"/>
      <c r="F16" s="66">
        <v>7364132.9299999997</v>
      </c>
      <c r="G16" s="37" t="s">
        <v>0</v>
      </c>
      <c r="H16" s="26"/>
    </row>
    <row r="17" spans="1:8" s="150" customFormat="1" x14ac:dyDescent="0.25">
      <c r="A17" s="26"/>
      <c r="B17" s="39" t="s">
        <v>69</v>
      </c>
      <c r="C17" s="162"/>
      <c r="D17" s="162"/>
      <c r="E17" s="163"/>
      <c r="F17" s="38">
        <f>F15+F16</f>
        <v>10376310.403333332</v>
      </c>
      <c r="G17" s="38" t="s">
        <v>0</v>
      </c>
      <c r="H17" s="26"/>
    </row>
    <row r="18" spans="1:8" s="150" customFormat="1" x14ac:dyDescent="0.25">
      <c r="A18" s="26"/>
      <c r="B18" s="26"/>
      <c r="C18" s="26"/>
      <c r="D18" s="26"/>
      <c r="E18" s="26"/>
      <c r="F18" s="26"/>
      <c r="G18" s="26"/>
      <c r="H18" s="26"/>
    </row>
    <row r="19" spans="1:8" s="150" customFormat="1" x14ac:dyDescent="0.25">
      <c r="A19" s="26"/>
      <c r="B19" s="26"/>
      <c r="C19" s="26"/>
      <c r="D19" s="26"/>
      <c r="E19" s="26"/>
      <c r="F19" s="26"/>
      <c r="G19" s="26"/>
      <c r="H19" s="26"/>
    </row>
    <row r="20" spans="1:8" s="150" customFormat="1" x14ac:dyDescent="0.25">
      <c r="A20" s="26"/>
      <c r="B20" s="26"/>
      <c r="C20" s="26"/>
      <c r="D20" s="26"/>
      <c r="E20" s="26"/>
      <c r="F20" s="26"/>
      <c r="G20" s="26"/>
      <c r="H20" s="26"/>
    </row>
    <row r="21" spans="1:8" s="150" customFormat="1" hidden="1" x14ac:dyDescent="0.25"/>
    <row r="22" spans="1:8" s="150" customFormat="1" hidden="1" x14ac:dyDescent="0.25"/>
    <row r="23" spans="1:8" s="150" customFormat="1" hidden="1" x14ac:dyDescent="0.25"/>
    <row r="24" spans="1:8" s="150" customFormat="1" ht="14.45" hidden="1" customHeight="1" x14ac:dyDescent="0.25"/>
    <row r="25" spans="1:8" s="150" customFormat="1" ht="14.45" hidden="1" customHeight="1" x14ac:dyDescent="0.25"/>
    <row r="26" spans="1:8" s="150" customFormat="1" ht="15" hidden="1" customHeight="1" x14ac:dyDescent="0.25"/>
    <row r="27" spans="1:8" s="150" customFormat="1" ht="15" hidden="1" customHeight="1" x14ac:dyDescent="0.25"/>
    <row r="28" spans="1:8" s="150" customFormat="1" ht="15" hidden="1" customHeight="1" x14ac:dyDescent="0.25"/>
    <row r="29" spans="1:8" s="150" customFormat="1" ht="15" hidden="1" customHeight="1" x14ac:dyDescent="0.25"/>
    <row r="30" spans="1:8" s="150" customFormat="1" ht="15" hidden="1" customHeight="1" x14ac:dyDescent="0.25"/>
    <row r="31" spans="1:8" s="150" customFormat="1" hidden="1" x14ac:dyDescent="0.25"/>
    <row r="32" spans="1:8" s="150" customFormat="1" hidden="1" x14ac:dyDescent="0.25"/>
    <row r="33" s="150" customFormat="1" hidden="1" x14ac:dyDescent="0.25"/>
    <row r="34" s="150" customFormat="1" hidden="1" x14ac:dyDescent="0.25"/>
    <row r="35" s="150" customFormat="1" hidden="1" x14ac:dyDescent="0.25"/>
    <row r="36" s="150" customFormat="1" hidden="1" x14ac:dyDescent="0.25"/>
    <row r="37" s="150" customFormat="1" hidden="1" x14ac:dyDescent="0.25"/>
    <row r="38" s="150" customFormat="1" hidden="1" x14ac:dyDescent="0.25"/>
    <row r="39" s="150" customFormat="1" hidden="1" x14ac:dyDescent="0.25"/>
    <row r="40" s="150" customFormat="1" hidden="1" x14ac:dyDescent="0.25"/>
    <row r="41" s="150" customFormat="1" hidden="1" x14ac:dyDescent="0.25"/>
    <row r="42" s="150" customFormat="1" hidden="1" x14ac:dyDescent="0.25"/>
    <row r="43" s="150" customFormat="1" hidden="1" x14ac:dyDescent="0.25"/>
    <row r="44" s="150" customFormat="1" hidden="1" x14ac:dyDescent="0.25"/>
    <row r="45" s="150" customFormat="1" hidden="1" x14ac:dyDescent="0.25"/>
    <row r="46" s="150" customFormat="1" hidden="1" x14ac:dyDescent="0.25"/>
    <row r="47" s="150" customFormat="1" hidden="1" x14ac:dyDescent="0.25"/>
    <row r="4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Sønderborg Spildevandsforsyning AS</v>
      </c>
      <c r="B1" s="164"/>
      <c r="C1" s="164"/>
      <c r="D1" s="164"/>
      <c r="E1" s="164"/>
    </row>
    <row r="2" spans="1:5" x14ac:dyDescent="0.25">
      <c r="A2" s="1" t="str">
        <f>'1. Forside'!A2</f>
        <v>S093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1557733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2051850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investeringer'!F15</f>
        <v>3012177.4733333332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2414771.9466666663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26"/>
  <sheetViews>
    <sheetView tabSelected="1" view="pageLayout" zoomScaleNormal="90" zoomScaleSheetLayoutView="86" workbookViewId="0">
      <selection activeCell="H14" sqref="H14"/>
    </sheetView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Sønderborg Spildevandsforsyning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S093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209</v>
      </c>
      <c r="C8" s="30">
        <v>2015</v>
      </c>
      <c r="D8" s="31">
        <v>75</v>
      </c>
      <c r="E8" s="32">
        <v>88600000</v>
      </c>
      <c r="F8" s="45">
        <f>E8/D8</f>
        <v>1181333.3333333333</v>
      </c>
      <c r="G8" s="35" t="s">
        <v>0</v>
      </c>
      <c r="H8" s="26"/>
    </row>
    <row r="9" spans="1:8" s="150" customFormat="1" x14ac:dyDescent="0.25">
      <c r="A9" s="26"/>
      <c r="B9" s="29" t="s">
        <v>210</v>
      </c>
      <c r="C9" s="30">
        <v>2015</v>
      </c>
      <c r="D9" s="31">
        <v>50</v>
      </c>
      <c r="E9" s="32">
        <v>9000000</v>
      </c>
      <c r="F9" s="45">
        <f t="shared" ref="F9:F19" si="0">E9/D9</f>
        <v>180000</v>
      </c>
      <c r="G9" s="35" t="s">
        <v>0</v>
      </c>
      <c r="H9" s="26"/>
    </row>
    <row r="10" spans="1:8" s="150" customFormat="1" x14ac:dyDescent="0.25">
      <c r="A10" s="26"/>
      <c r="B10" s="29" t="s">
        <v>211</v>
      </c>
      <c r="C10" s="30">
        <v>2015</v>
      </c>
      <c r="D10" s="31">
        <v>20</v>
      </c>
      <c r="E10" s="32">
        <v>11910000</v>
      </c>
      <c r="F10" s="45">
        <f t="shared" si="0"/>
        <v>595500</v>
      </c>
      <c r="G10" s="35" t="s">
        <v>0</v>
      </c>
      <c r="H10" s="26"/>
    </row>
    <row r="11" spans="1:8" s="150" customFormat="1" ht="26.25" x14ac:dyDescent="0.25">
      <c r="A11" s="26"/>
      <c r="B11" s="29" t="s">
        <v>212</v>
      </c>
      <c r="C11" s="30">
        <v>2015</v>
      </c>
      <c r="D11" s="31">
        <v>20</v>
      </c>
      <c r="E11" s="32">
        <v>1200000</v>
      </c>
      <c r="F11" s="45">
        <f t="shared" si="0"/>
        <v>60000</v>
      </c>
      <c r="G11" s="35" t="s">
        <v>0</v>
      </c>
      <c r="H11" s="26"/>
    </row>
    <row r="12" spans="1:8" s="150" customFormat="1" x14ac:dyDescent="0.25">
      <c r="A12" s="26"/>
      <c r="B12" s="29" t="s">
        <v>213</v>
      </c>
      <c r="C12" s="30">
        <v>2015</v>
      </c>
      <c r="D12" s="31">
        <v>40</v>
      </c>
      <c r="E12" s="32">
        <v>11630000</v>
      </c>
      <c r="F12" s="45">
        <f t="shared" si="0"/>
        <v>290750</v>
      </c>
      <c r="G12" s="35" t="s">
        <v>0</v>
      </c>
      <c r="H12" s="26"/>
    </row>
    <row r="13" spans="1:8" s="150" customFormat="1" x14ac:dyDescent="0.25">
      <c r="A13" s="26"/>
      <c r="B13" s="29" t="s">
        <v>201</v>
      </c>
      <c r="C13" s="30">
        <v>2015</v>
      </c>
      <c r="D13" s="31">
        <v>5</v>
      </c>
      <c r="E13" s="32">
        <v>420000</v>
      </c>
      <c r="F13" s="45">
        <f t="shared" si="0"/>
        <v>84000</v>
      </c>
      <c r="G13" s="35" t="s">
        <v>0</v>
      </c>
      <c r="H13" s="26"/>
    </row>
    <row r="14" spans="1:8" s="150" customFormat="1" x14ac:dyDescent="0.25">
      <c r="A14" s="26"/>
      <c r="B14" s="29" t="s">
        <v>209</v>
      </c>
      <c r="C14" s="30">
        <v>2016</v>
      </c>
      <c r="D14" s="31">
        <v>75</v>
      </c>
      <c r="E14" s="32">
        <v>88400000</v>
      </c>
      <c r="F14" s="45">
        <f t="shared" si="0"/>
        <v>1178666.6666666667</v>
      </c>
      <c r="G14" s="35" t="s">
        <v>0</v>
      </c>
      <c r="H14" s="26"/>
    </row>
    <row r="15" spans="1:8" s="150" customFormat="1" x14ac:dyDescent="0.25">
      <c r="A15" s="26"/>
      <c r="B15" s="29" t="s">
        <v>210</v>
      </c>
      <c r="C15" s="30">
        <v>2016</v>
      </c>
      <c r="D15" s="31">
        <v>50</v>
      </c>
      <c r="E15" s="32">
        <v>3000000</v>
      </c>
      <c r="F15" s="45">
        <f t="shared" si="0"/>
        <v>60000</v>
      </c>
      <c r="G15" s="35" t="s">
        <v>0</v>
      </c>
      <c r="H15" s="26"/>
    </row>
    <row r="16" spans="1:8" s="150" customFormat="1" x14ac:dyDescent="0.25">
      <c r="A16" s="26"/>
      <c r="B16" s="29" t="s">
        <v>211</v>
      </c>
      <c r="C16" s="30">
        <v>2016</v>
      </c>
      <c r="D16" s="31">
        <v>20</v>
      </c>
      <c r="E16" s="32">
        <v>8300000</v>
      </c>
      <c r="F16" s="45">
        <f t="shared" si="0"/>
        <v>415000</v>
      </c>
      <c r="G16" s="35" t="s">
        <v>0</v>
      </c>
      <c r="H16" s="26"/>
    </row>
    <row r="17" spans="1:8" s="150" customFormat="1" ht="26.25" x14ac:dyDescent="0.25">
      <c r="A17" s="26"/>
      <c r="B17" s="29" t="s">
        <v>212</v>
      </c>
      <c r="C17" s="30">
        <v>2016</v>
      </c>
      <c r="D17" s="31">
        <v>20</v>
      </c>
      <c r="E17" s="32">
        <v>1200000</v>
      </c>
      <c r="F17" s="45">
        <f t="shared" si="0"/>
        <v>60000</v>
      </c>
      <c r="G17" s="35" t="s">
        <v>0</v>
      </c>
      <c r="H17" s="26"/>
    </row>
    <row r="18" spans="1:8" s="150" customFormat="1" x14ac:dyDescent="0.25">
      <c r="A18" s="26"/>
      <c r="B18" s="29" t="s">
        <v>213</v>
      </c>
      <c r="C18" s="30">
        <v>2016</v>
      </c>
      <c r="D18" s="31">
        <v>40</v>
      </c>
      <c r="E18" s="32">
        <v>40150000</v>
      </c>
      <c r="F18" s="45">
        <f t="shared" si="0"/>
        <v>1003750</v>
      </c>
      <c r="G18" s="35" t="s">
        <v>0</v>
      </c>
      <c r="H18" s="26"/>
    </row>
    <row r="19" spans="1:8" s="150" customFormat="1" x14ac:dyDescent="0.25">
      <c r="A19" s="26"/>
      <c r="B19" s="29" t="s">
        <v>223</v>
      </c>
      <c r="C19" s="30">
        <v>2016</v>
      </c>
      <c r="D19" s="31">
        <v>5</v>
      </c>
      <c r="E19" s="32">
        <v>1800000</v>
      </c>
      <c r="F19" s="45">
        <f t="shared" si="0"/>
        <v>360000</v>
      </c>
      <c r="G19" s="35" t="s">
        <v>0</v>
      </c>
      <c r="H19" s="26"/>
    </row>
    <row r="20" spans="1:8" s="150" customFormat="1" x14ac:dyDescent="0.25">
      <c r="A20" s="26"/>
      <c r="B20" s="109" t="s">
        <v>73</v>
      </c>
      <c r="C20" s="167"/>
      <c r="D20" s="168"/>
      <c r="E20" s="169"/>
      <c r="F20" s="46">
        <f>SUMIF(C8:C19,"2015",F8:F19)</f>
        <v>2391583.333333333</v>
      </c>
      <c r="G20" s="47" t="s">
        <v>0</v>
      </c>
      <c r="H20" s="26"/>
    </row>
    <row r="21" spans="1:8" s="150" customFormat="1" x14ac:dyDescent="0.25">
      <c r="A21" s="26"/>
      <c r="B21" s="107" t="s">
        <v>137</v>
      </c>
      <c r="C21" s="170"/>
      <c r="D21" s="171"/>
      <c r="E21" s="172"/>
      <c r="F21" s="46">
        <f>SUMIF(C8:C19,"2016",F8:F19)</f>
        <v>3077416.666666667</v>
      </c>
      <c r="G21" s="47" t="s">
        <v>0</v>
      </c>
      <c r="H21" s="26"/>
    </row>
    <row r="22" spans="1:8" s="150" customFormat="1" x14ac:dyDescent="0.25">
      <c r="A22" s="26"/>
      <c r="B22" s="50" t="s">
        <v>36</v>
      </c>
      <c r="C22" s="173"/>
      <c r="D22" s="174"/>
      <c r="E22" s="174"/>
      <c r="F22" s="48">
        <f>F20+F21</f>
        <v>5469000</v>
      </c>
      <c r="G22" s="49" t="s">
        <v>0</v>
      </c>
      <c r="H22" s="26"/>
    </row>
    <row r="23" spans="1:8" s="150" customFormat="1" x14ac:dyDescent="0.25">
      <c r="A23" s="26"/>
      <c r="B23" s="26"/>
      <c r="C23" s="166"/>
      <c r="D23" s="26"/>
      <c r="E23" s="26"/>
      <c r="F23" s="26"/>
      <c r="G23" s="26"/>
      <c r="H23" s="26"/>
    </row>
    <row r="24" spans="1:8" s="150" customFormat="1" x14ac:dyDescent="0.25">
      <c r="A24" s="26"/>
      <c r="B24" s="26"/>
      <c r="C24" s="166"/>
      <c r="D24" s="26"/>
      <c r="E24" s="26"/>
      <c r="F24" s="26"/>
      <c r="G24" s="26"/>
      <c r="H24" s="26"/>
    </row>
    <row r="25" spans="1:8" s="150" customFormat="1" x14ac:dyDescent="0.25">
      <c r="A25" s="26"/>
      <c r="B25" s="26"/>
      <c r="C25" s="166"/>
      <c r="D25" s="26"/>
      <c r="E25" s="26"/>
      <c r="F25" s="175"/>
      <c r="G25" s="175"/>
      <c r="H25" s="26"/>
    </row>
    <row r="26" spans="1:8" s="150" customFormat="1" hidden="1" x14ac:dyDescent="0.25">
      <c r="C26" s="176"/>
    </row>
    <row r="27" spans="1:8" s="150" customFormat="1" hidden="1" x14ac:dyDescent="0.25">
      <c r="C27" s="17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idden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t="12" hidden="1" customHeight="1" x14ac:dyDescent="0.25">
      <c r="C46" s="176"/>
    </row>
    <row r="47" spans="3:3" s="150" customFormat="1" hidden="1" x14ac:dyDescent="0.25">
      <c r="C47" s="176"/>
    </row>
    <row r="48" spans="3:3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x14ac:dyDescent="0.25"/>
    <row r="123" spans="3:3" x14ac:dyDescent="0.25"/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1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Sønderborg Spildevandsforsyning AS</v>
      </c>
      <c r="B1" s="56"/>
      <c r="C1" s="56"/>
      <c r="D1" s="178"/>
      <c r="E1" s="56"/>
    </row>
    <row r="2" spans="1:5" x14ac:dyDescent="0.25">
      <c r="A2" s="222" t="str">
        <f>'1. Forside'!A2</f>
        <v>S093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32500</v>
      </c>
      <c r="D7" s="182" t="s">
        <v>0</v>
      </c>
      <c r="E7" s="56"/>
    </row>
    <row r="8" spans="1:5" x14ac:dyDescent="0.25">
      <c r="A8" s="56"/>
      <c r="B8" s="207" t="s">
        <v>214</v>
      </c>
      <c r="C8" s="51">
        <v>34882</v>
      </c>
      <c r="D8" s="182" t="s">
        <v>0</v>
      </c>
      <c r="E8" s="56"/>
    </row>
    <row r="9" spans="1:5" x14ac:dyDescent="0.25">
      <c r="A9" s="56"/>
      <c r="B9" s="207" t="s">
        <v>215</v>
      </c>
      <c r="C9" s="51">
        <v>262000</v>
      </c>
      <c r="D9" s="182" t="s">
        <v>0</v>
      </c>
      <c r="E9" s="56"/>
    </row>
    <row r="10" spans="1:5" x14ac:dyDescent="0.25">
      <c r="A10" s="56"/>
      <c r="B10" s="207" t="s">
        <v>216</v>
      </c>
      <c r="C10" s="51">
        <v>2940780</v>
      </c>
      <c r="D10" s="182" t="s">
        <v>0</v>
      </c>
      <c r="E10" s="56"/>
    </row>
    <row r="11" spans="1:5" x14ac:dyDescent="0.25">
      <c r="A11" s="56"/>
      <c r="B11" s="207" t="s">
        <v>218</v>
      </c>
      <c r="C11" s="51">
        <v>380000</v>
      </c>
      <c r="D11" s="182" t="s">
        <v>0</v>
      </c>
      <c r="E11" s="56"/>
    </row>
    <row r="12" spans="1:5" x14ac:dyDescent="0.25">
      <c r="A12" s="56"/>
      <c r="B12" s="207" t="s">
        <v>217</v>
      </c>
      <c r="C12" s="51">
        <v>1833296</v>
      </c>
      <c r="D12" s="182" t="s">
        <v>0</v>
      </c>
      <c r="E12" s="56"/>
    </row>
    <row r="13" spans="1:5" x14ac:dyDescent="0.25">
      <c r="A13" s="56"/>
      <c r="B13" s="54" t="s">
        <v>35</v>
      </c>
      <c r="C13" s="55">
        <f>SUM(C7:C12)</f>
        <v>5483458</v>
      </c>
      <c r="D13" s="54" t="s">
        <v>0</v>
      </c>
      <c r="E13" s="56"/>
    </row>
    <row r="14" spans="1:5" x14ac:dyDescent="0.25">
      <c r="A14" s="56"/>
      <c r="B14" s="56"/>
      <c r="C14" s="56"/>
      <c r="D14" s="178"/>
      <c r="E14" s="56"/>
    </row>
    <row r="15" spans="1:5" x14ac:dyDescent="0.25">
      <c r="A15" s="56"/>
      <c r="B15" s="56"/>
      <c r="C15" s="56"/>
      <c r="D15" s="178"/>
      <c r="E15" s="56"/>
    </row>
    <row r="16" spans="1:5" ht="38.25" customHeight="1" x14ac:dyDescent="0.25">
      <c r="A16" s="56"/>
      <c r="B16" s="266" t="s">
        <v>148</v>
      </c>
      <c r="C16" s="267"/>
      <c r="D16" s="268"/>
      <c r="E16" s="56"/>
    </row>
    <row r="17" spans="1:5" x14ac:dyDescent="0.25">
      <c r="A17" s="56"/>
      <c r="B17" s="53" t="s">
        <v>71</v>
      </c>
      <c r="C17" s="51">
        <v>130000</v>
      </c>
      <c r="D17" s="182" t="s">
        <v>0</v>
      </c>
      <c r="E17" s="56"/>
    </row>
    <row r="18" spans="1:5" x14ac:dyDescent="0.25">
      <c r="A18" s="56"/>
      <c r="B18" s="53" t="s">
        <v>14</v>
      </c>
      <c r="C18" s="51">
        <v>17800</v>
      </c>
      <c r="D18" s="182" t="s">
        <v>0</v>
      </c>
      <c r="E18" s="56"/>
    </row>
    <row r="19" spans="1:5" x14ac:dyDescent="0.25">
      <c r="A19" s="56"/>
      <c r="B19" s="54" t="s">
        <v>35</v>
      </c>
      <c r="C19" s="55">
        <f>SUM(C17:C18)</f>
        <v>147800</v>
      </c>
      <c r="D19" s="54" t="s">
        <v>0</v>
      </c>
      <c r="E19" s="56"/>
    </row>
    <row r="20" spans="1:5" x14ac:dyDescent="0.25">
      <c r="A20" s="56"/>
      <c r="B20" s="56"/>
      <c r="C20" s="183"/>
      <c r="D20" s="184"/>
      <c r="E20" s="56"/>
    </row>
    <row r="21" spans="1:5" x14ac:dyDescent="0.25">
      <c r="A21" s="56"/>
      <c r="B21" s="56"/>
      <c r="C21" s="183"/>
      <c r="D21" s="184"/>
      <c r="E21" s="56"/>
    </row>
    <row r="22" spans="1:5" ht="42" customHeight="1" x14ac:dyDescent="0.25">
      <c r="A22" s="56"/>
      <c r="B22" s="269" t="s">
        <v>149</v>
      </c>
      <c r="C22" s="270"/>
      <c r="D22" s="271"/>
      <c r="E22" s="56"/>
    </row>
    <row r="23" spans="1:5" x14ac:dyDescent="0.25">
      <c r="A23" s="56"/>
      <c r="B23" s="108" t="s">
        <v>150</v>
      </c>
      <c r="C23" s="19">
        <v>3111741</v>
      </c>
      <c r="D23" s="58" t="s">
        <v>0</v>
      </c>
      <c r="E23" s="56"/>
    </row>
    <row r="24" spans="1:5" x14ac:dyDescent="0.25">
      <c r="A24" s="56"/>
      <c r="B24" s="108" t="s">
        <v>151</v>
      </c>
      <c r="C24" s="40">
        <v>2454882</v>
      </c>
      <c r="D24" s="58" t="s">
        <v>0</v>
      </c>
      <c r="E24" s="56"/>
    </row>
    <row r="25" spans="1:5" x14ac:dyDescent="0.25">
      <c r="A25" s="56"/>
      <c r="B25" s="28" t="s">
        <v>152</v>
      </c>
      <c r="C25" s="55">
        <f>C23-C24</f>
        <v>656859</v>
      </c>
      <c r="D25" s="28" t="s">
        <v>0</v>
      </c>
      <c r="E25" s="56"/>
    </row>
    <row r="26" spans="1:5" x14ac:dyDescent="0.25">
      <c r="A26" s="56"/>
      <c r="B26" s="56"/>
      <c r="C26" s="56"/>
      <c r="D26" s="178"/>
      <c r="E26" s="56"/>
    </row>
    <row r="27" spans="1:5" x14ac:dyDescent="0.25">
      <c r="A27" s="56"/>
      <c r="B27" s="56"/>
      <c r="C27" s="56"/>
      <c r="D27" s="178"/>
      <c r="E27" s="56"/>
    </row>
    <row r="28" spans="1:5" x14ac:dyDescent="0.25">
      <c r="A28" s="56"/>
      <c r="B28" s="56"/>
      <c r="C28" s="56"/>
      <c r="D28" s="178"/>
      <c r="E28" s="56"/>
    </row>
    <row r="29" spans="1:5" hidden="1" x14ac:dyDescent="0.25"/>
    <row r="30" spans="1:5" hidden="1" x14ac:dyDescent="0.25"/>
    <row r="31" spans="1:5" hidden="1" x14ac:dyDescent="0.25"/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>
      <c r="A35" s="186"/>
      <c r="B35" s="186"/>
      <c r="C35" s="186"/>
      <c r="D35" s="187"/>
      <c r="E35" s="186"/>
    </row>
    <row r="36" spans="1:5" hidden="1" x14ac:dyDescent="0.25">
      <c r="A36" s="186"/>
      <c r="B36" s="186"/>
      <c r="C36" s="186"/>
      <c r="D36" s="187"/>
      <c r="E36" s="186"/>
    </row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hidden="1" x14ac:dyDescent="0.25"/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x14ac:dyDescent="0.25">
      <c r="A50" s="219"/>
      <c r="B50" s="219"/>
      <c r="C50" s="219"/>
      <c r="D50" s="220"/>
      <c r="E50" s="219"/>
    </row>
    <row r="51" spans="1:5" x14ac:dyDescent="0.25">
      <c r="A51" s="219"/>
      <c r="B51" s="219"/>
      <c r="C51" s="219"/>
      <c r="D51" s="220"/>
      <c r="E51" s="219"/>
    </row>
  </sheetData>
  <sheetProtection password="C6ED" sheet="1" objects="1" scenarios="1"/>
  <mergeCells count="3">
    <mergeCell ref="B4:D4"/>
    <mergeCell ref="B16:D16"/>
    <mergeCell ref="B22:D22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Mie Nørgaard Hilstrøm</cp:lastModifiedBy>
  <cp:lastPrinted>2015-05-08T11:51:55Z</cp:lastPrinted>
  <dcterms:created xsi:type="dcterms:W3CDTF">2014-01-17T08:54:17Z</dcterms:created>
  <dcterms:modified xsi:type="dcterms:W3CDTF">2016-09-07T06:56:46Z</dcterms:modified>
</cp:coreProperties>
</file>