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395" yWindow="720" windowWidth="2439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42" i="12" l="1"/>
  <c r="E22" i="2" s="1"/>
  <c r="G10" i="9" l="1"/>
  <c r="G30" i="13"/>
  <c r="G36" i="13" s="1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E23" i="2" s="1"/>
  <c r="G23" i="12"/>
  <c r="E19" i="2" s="1"/>
  <c r="G17" i="12"/>
  <c r="F11" i="11"/>
  <c r="F12" i="11"/>
  <c r="F13" i="11"/>
  <c r="F14" i="11"/>
  <c r="F33" i="11"/>
  <c r="F10" i="11"/>
  <c r="G13" i="10"/>
  <c r="E15" i="2" s="1"/>
  <c r="G15" i="2" s="1"/>
  <c r="G12" i="9"/>
  <c r="G14" i="9" s="1"/>
  <c r="G9" i="9"/>
  <c r="G11" i="9" s="1"/>
  <c r="G12" i="7"/>
  <c r="E9" i="2" s="1"/>
  <c r="E25" i="2"/>
  <c r="G25" i="2" s="1"/>
  <c r="E18" i="2"/>
  <c r="E10" i="2"/>
  <c r="F34" i="11" l="1"/>
  <c r="G35" i="12" s="1"/>
  <c r="E28" i="13"/>
  <c r="G28" i="13" s="1"/>
  <c r="G9" i="8"/>
  <c r="G36" i="12"/>
  <c r="E21" i="2" s="1"/>
  <c r="G23" i="2" s="1"/>
  <c r="G15" i="9"/>
  <c r="E12" i="2" s="1"/>
  <c r="G11" i="8" l="1"/>
  <c r="E11" i="2" s="1"/>
  <c r="E13" i="2" s="1"/>
  <c r="G13" i="2" s="1"/>
  <c r="G26" i="2" s="1"/>
</calcChain>
</file>

<file path=xl/sharedStrings.xml><?xml version="1.0" encoding="utf-8"?>
<sst xmlns="http://schemas.openxmlformats.org/spreadsheetml/2006/main" count="265" uniqueCount="142">
  <si>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</si>
  <si>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</si>
  <si>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</si>
  <si>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</si>
  <si>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</si>
  <si>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</si>
  <si>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</si>
  <si>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</si>
  <si>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</si>
  <si>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</si>
  <si>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</si>
  <si>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</si>
  <si>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</si>
  <si>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</si>
  <si>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</si>
  <si>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</si>
  <si>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</si>
  <si>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</si>
  <si>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</si>
  <si>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</si>
  <si>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</si>
  <si>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</si>
  <si>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</si>
  <si>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</si>
  <si>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</si>
  <si>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</si>
  <si>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</si>
  <si>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</si>
  <si>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</si>
  <si>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</si>
  <si>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</si>
  <si>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</si>
  <si>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</si>
  <si>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</si>
  <si>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</si>
  <si>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</si>
  <si>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</si>
  <si>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</si>
  <si>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</si>
  <si>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</si>
  <si>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</si>
  <si>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</si>
  <si>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</si>
  <si>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</si>
  <si>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</si>
  <si>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</si>
  <si>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</si>
  <si>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</si>
  <si>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</si>
  <si>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</si>
  <si>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</si>
  <si>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</si>
  <si>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</si>
  <si>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</si>
  <si>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</si>
  <si>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</si>
  <si>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</si>
  <si>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</si>
  <si>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</si>
  <si>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</si>
  <si>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</si>
  <si>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</si>
  <si>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</si>
  <si>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</si>
  <si>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</si>
  <si>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</si>
  <si>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</si>
  <si>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</si>
  <si>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</si>
  <si>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</si>
  <si>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</si>
  <si>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</si>
  <si>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</si>
  <si>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</si>
  <si>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</si>
  <si>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</si>
  <si>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</si>
  <si>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</si>
  <si>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</si>
  <si>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</si>
  <si>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</si>
  <si>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</si>
  <si>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</si>
  <si>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</si>
  <si>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</si>
  <si>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</si>
  <si>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</si>
  <si>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</si>
  <si>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</si>
  <si>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</si>
  <si>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</si>
  <si>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</si>
  <si>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</si>
  <si>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</si>
  <si>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</si>
  <si>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</si>
  <si>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</si>
  <si>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</si>
  <si>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</si>
  <si>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</si>
  <si>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</si>
  <si>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</si>
  <si>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</si>
  <si>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</si>
  <si>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</si>
  <si>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</si>
  <si>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</si>
  <si>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</si>
  <si>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</si>
  <si>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</si>
  <si>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Køretøjer, personbil</t>
  </si>
  <si>
    <t>Struktur- og klimaanlyse</t>
  </si>
  <si>
    <t xml:space="preserve">Ledningsnet ≤ Ø 200 mm </t>
  </si>
  <si>
    <t xml:space="preserve">Ø 200 mm &lt; Ledningsnet ≤ Ø 500 mm </t>
  </si>
  <si>
    <t>Strømpeforing Ø 200 mm &lt; Ledningsnet ≤ Ø 500 mm</t>
  </si>
  <si>
    <t>Ø 500 mm &lt; Ledningsnet ≤ Ø 800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</si>
  <si>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</si>
  <si>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</si>
  <si>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</si>
  <si>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</si>
  <si>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</si>
  <si>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</si>
  <si>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Pumpeinstallation Miljøklasse A (100-300 l/s) - Mek/EL</t>
  </si>
  <si>
    <t>Pumpeinstallation Miljøklasse A (100-300 l/s) - SRO</t>
  </si>
  <si>
    <t>Jordbassin Klasse B</t>
  </si>
  <si>
    <t>Jordbassin Klasse A</t>
  </si>
  <si>
    <t>Mindre renseanlæg &lt; 5.000 PE uden mulighed for opdeling</t>
  </si>
  <si>
    <t>Indløb med riste, Mek/EL</t>
  </si>
  <si>
    <t>Beluftningstanke, Mek/EL</t>
  </si>
  <si>
    <t>Efterklaringstanke, SRO</t>
  </si>
  <si>
    <t>Forafvanding, slam, Mek/EL</t>
  </si>
  <si>
    <t>Rådnetanke, slam, Mek/EL</t>
  </si>
  <si>
    <t>Gasdisponering - elproduktionsanlæg, Mek/EL</t>
  </si>
  <si>
    <t>Slutdisponering, slam - lavteknologisk (slammineralisering),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</si>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</sst>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8" fillId="10" borderId="10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6" t="s">
        <v>10</v>
      </c>
      <c r="E6" s="56"/>
      <c r="F6" s="56"/>
      <c r="G6" s="56"/>
      <c r="H6" s="22"/>
      <c r="I6" s="20"/>
    </row>
    <row r="7" spans="1:9" ht="15" customHeight="1" x14ac:dyDescent="0.25">
      <c r="A7" s="20"/>
      <c r="B7" s="20"/>
      <c r="C7" s="22"/>
      <c r="D7" s="56"/>
      <c r="E7" s="56"/>
      <c r="F7" s="56"/>
      <c r="G7" s="56"/>
      <c r="H7" s="22"/>
      <c r="I7" s="20"/>
    </row>
    <row r="8" spans="1:9" ht="15.75" x14ac:dyDescent="0.25">
      <c r="A8" s="20"/>
      <c r="B8" s="20"/>
      <c r="C8" s="23"/>
      <c r="D8" s="64" t="s">
        <v>109</v>
      </c>
      <c r="E8" s="64"/>
      <c r="F8" s="64"/>
      <c r="G8" s="64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3" t="s">
        <v>11</v>
      </c>
      <c r="E11" s="63"/>
      <c r="F11" s="63"/>
      <c r="G11" s="63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4" t="s">
        <v>20</v>
      </c>
      <c r="E13" s="75"/>
      <c r="F13" s="75"/>
      <c r="G13" s="76"/>
      <c r="H13" s="20"/>
      <c r="I13" s="20"/>
    </row>
    <row r="14" spans="1:9" x14ac:dyDescent="0.25">
      <c r="A14" s="20"/>
      <c r="B14" s="20"/>
      <c r="C14" s="25" t="s">
        <v>13</v>
      </c>
      <c r="D14" s="65" t="s">
        <v>21</v>
      </c>
      <c r="E14" s="66"/>
      <c r="F14" s="66"/>
      <c r="G14" s="67"/>
      <c r="H14" s="20"/>
      <c r="I14" s="20"/>
    </row>
    <row r="15" spans="1:9" x14ac:dyDescent="0.25">
      <c r="A15" s="20"/>
      <c r="B15" s="20"/>
      <c r="C15" s="25" t="s">
        <v>14</v>
      </c>
      <c r="D15" s="68" t="s">
        <v>22</v>
      </c>
      <c r="E15" s="69"/>
      <c r="F15" s="69"/>
      <c r="G15" s="70"/>
      <c r="H15" s="20"/>
      <c r="I15" s="20"/>
    </row>
    <row r="16" spans="1:9" x14ac:dyDescent="0.25">
      <c r="A16" s="20"/>
      <c r="B16" s="20"/>
      <c r="C16" s="25" t="s">
        <v>15</v>
      </c>
      <c r="D16" s="68" t="s">
        <v>23</v>
      </c>
      <c r="E16" s="69"/>
      <c r="F16" s="69"/>
      <c r="G16" s="70"/>
      <c r="H16" s="20"/>
      <c r="I16" s="20"/>
    </row>
    <row r="17" spans="1:9" x14ac:dyDescent="0.25">
      <c r="A17" s="20"/>
      <c r="B17" s="20"/>
      <c r="C17" s="25" t="s">
        <v>16</v>
      </c>
      <c r="D17" s="71" t="s">
        <v>29</v>
      </c>
      <c r="E17" s="72"/>
      <c r="F17" s="72"/>
      <c r="G17" s="73"/>
      <c r="H17" s="20"/>
      <c r="I17" s="20"/>
    </row>
    <row r="18" spans="1:9" x14ac:dyDescent="0.25">
      <c r="A18" s="20"/>
      <c r="B18" s="20"/>
      <c r="C18" s="25" t="s">
        <v>17</v>
      </c>
      <c r="D18" s="57" t="s">
        <v>5</v>
      </c>
      <c r="E18" s="58"/>
      <c r="F18" s="58"/>
      <c r="G18" s="59"/>
      <c r="H18" s="20"/>
      <c r="I18" s="20"/>
    </row>
    <row r="19" spans="1:9" x14ac:dyDescent="0.25">
      <c r="A19" s="20"/>
      <c r="B19" s="20"/>
      <c r="C19" s="25" t="s">
        <v>18</v>
      </c>
      <c r="D19" s="57" t="s">
        <v>25</v>
      </c>
      <c r="E19" s="58"/>
      <c r="F19" s="58"/>
      <c r="G19" s="59"/>
      <c r="H19" s="20"/>
      <c r="I19" s="20"/>
    </row>
    <row r="20" spans="1:9" x14ac:dyDescent="0.25">
      <c r="A20" s="20"/>
      <c r="B20" s="20"/>
      <c r="C20" s="25" t="s">
        <v>19</v>
      </c>
      <c r="D20" s="60" t="s">
        <v>26</v>
      </c>
      <c r="E20" s="61"/>
      <c r="F20" s="61"/>
      <c r="G20" s="62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9" t="s">
        <v>137</v>
      </c>
      <c r="C3" s="89"/>
      <c r="D3" s="89"/>
      <c r="E3" s="89"/>
      <c r="F3" s="89"/>
      <c r="G3" s="89"/>
      <c r="H3" s="89"/>
      <c r="I3" s="20"/>
    </row>
    <row r="4" spans="1:9" ht="15" customHeight="1" x14ac:dyDescent="0.25">
      <c r="A4" s="20"/>
      <c r="B4" s="89"/>
      <c r="C4" s="89"/>
      <c r="D4" s="89"/>
      <c r="E4" s="89"/>
      <c r="F4" s="89"/>
      <c r="G4" s="89"/>
      <c r="H4" s="89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6" t="s">
        <v>108</v>
      </c>
      <c r="C8" s="87"/>
      <c r="D8" s="87"/>
      <c r="E8" s="87"/>
      <c r="F8" s="87"/>
      <c r="G8" s="87"/>
      <c r="H8" s="88"/>
      <c r="I8" s="20"/>
    </row>
    <row r="9" spans="1:9" ht="30" customHeight="1" x14ac:dyDescent="0.25">
      <c r="A9" s="20"/>
      <c r="B9" s="80" t="s">
        <v>28</v>
      </c>
      <c r="C9" s="81"/>
      <c r="D9" s="82"/>
      <c r="E9" s="27">
        <f>'Fane 3. Grundlag'!G12</f>
        <v>124961456.14603627</v>
      </c>
      <c r="F9" s="28" t="s">
        <v>4</v>
      </c>
      <c r="G9" s="29"/>
      <c r="H9" s="30"/>
      <c r="I9" s="20"/>
    </row>
    <row r="10" spans="1:9" x14ac:dyDescent="0.25">
      <c r="A10" s="20"/>
      <c r="B10" s="93" t="s">
        <v>96</v>
      </c>
      <c r="C10" s="91"/>
      <c r="D10" s="92"/>
      <c r="E10" s="31">
        <f>'Fane 3. Grundlag'!G11</f>
        <v>2714893.6785170198</v>
      </c>
      <c r="F10" s="28" t="s">
        <v>4</v>
      </c>
      <c r="G10" s="32"/>
      <c r="H10" s="33"/>
      <c r="I10" s="20"/>
    </row>
    <row r="11" spans="1:9" x14ac:dyDescent="0.25">
      <c r="A11" s="20"/>
      <c r="B11" s="90" t="s">
        <v>22</v>
      </c>
      <c r="C11" s="91"/>
      <c r="D11" s="92"/>
      <c r="E11" s="31">
        <f>'Fane 4. Individuelt eff.krav'!G11</f>
        <v>654562.95053537155</v>
      </c>
      <c r="F11" s="28" t="s">
        <v>4</v>
      </c>
      <c r="G11" s="34"/>
      <c r="H11" s="33"/>
      <c r="I11" s="20"/>
    </row>
    <row r="12" spans="1:9" x14ac:dyDescent="0.25">
      <c r="A12" s="20"/>
      <c r="B12" s="90" t="s">
        <v>23</v>
      </c>
      <c r="C12" s="91"/>
      <c r="D12" s="92"/>
      <c r="E12" s="31">
        <f>'Fane 5. Generelt eff.krav'!G15</f>
        <v>1512340.9782544253</v>
      </c>
      <c r="F12" s="28" t="s">
        <v>4</v>
      </c>
      <c r="G12" s="35"/>
      <c r="H12" s="36"/>
      <c r="I12" s="20"/>
    </row>
    <row r="13" spans="1:9" x14ac:dyDescent="0.25">
      <c r="A13" s="20"/>
      <c r="B13" s="94" t="s">
        <v>38</v>
      </c>
      <c r="C13" s="95"/>
      <c r="D13" s="96"/>
      <c r="E13" s="37">
        <f>$E$9-$E$11-$E$12</f>
        <v>122794552.21724647</v>
      </c>
      <c r="F13" s="38" t="s">
        <v>4</v>
      </c>
      <c r="G13" s="37">
        <f>E13</f>
        <v>122794552.21724647</v>
      </c>
      <c r="H13" s="38" t="s">
        <v>4</v>
      </c>
      <c r="I13" s="20"/>
    </row>
    <row r="14" spans="1:9" x14ac:dyDescent="0.25">
      <c r="A14" s="20"/>
      <c r="B14" s="86" t="s">
        <v>29</v>
      </c>
      <c r="C14" s="87"/>
      <c r="D14" s="87"/>
      <c r="E14" s="87"/>
      <c r="F14" s="87"/>
      <c r="G14" s="87"/>
      <c r="H14" s="88"/>
      <c r="I14" s="20"/>
    </row>
    <row r="15" spans="1:9" x14ac:dyDescent="0.25">
      <c r="A15" s="20"/>
      <c r="B15" s="77" t="s">
        <v>107</v>
      </c>
      <c r="C15" s="78"/>
      <c r="D15" s="79"/>
      <c r="E15" s="37">
        <f>'Fane 6. Hist. over el. underdæk'!G13</f>
        <v>-3725686.5</v>
      </c>
      <c r="F15" s="38" t="s">
        <v>4</v>
      </c>
      <c r="G15" s="37">
        <f>E15</f>
        <v>-3725686.5</v>
      </c>
      <c r="H15" s="38" t="s">
        <v>4</v>
      </c>
      <c r="I15" s="20"/>
    </row>
    <row r="16" spans="1:9" x14ac:dyDescent="0.25">
      <c r="A16" s="20"/>
      <c r="B16" s="86" t="s">
        <v>25</v>
      </c>
      <c r="C16" s="87"/>
      <c r="D16" s="87"/>
      <c r="E16" s="87"/>
      <c r="F16" s="87"/>
      <c r="G16" s="87"/>
      <c r="H16" s="88"/>
      <c r="I16" s="20"/>
    </row>
    <row r="17" spans="1:9" x14ac:dyDescent="0.25">
      <c r="A17" s="20"/>
      <c r="B17" s="80" t="s">
        <v>32</v>
      </c>
      <c r="C17" s="81"/>
      <c r="D17" s="82"/>
      <c r="E17" s="31">
        <f>'Fane 8. Korrektion af PL2015'!G11</f>
        <v>1225353</v>
      </c>
      <c r="F17" s="28" t="s">
        <v>4</v>
      </c>
      <c r="G17" s="39"/>
      <c r="H17" s="30"/>
      <c r="I17" s="20"/>
    </row>
    <row r="18" spans="1:9" x14ac:dyDescent="0.25">
      <c r="A18" s="20"/>
      <c r="B18" s="80" t="s">
        <v>33</v>
      </c>
      <c r="C18" s="81"/>
      <c r="D18" s="82"/>
      <c r="E18" s="31">
        <f>'Fane 8. Korrektion af PL2015'!G17</f>
        <v>-1110871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80" t="s">
        <v>97</v>
      </c>
      <c r="C19" s="81"/>
      <c r="D19" s="82"/>
      <c r="E19" s="31">
        <f>'Fane 8. Korrektion af PL2015'!G23</f>
        <v>27580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80" t="s">
        <v>34</v>
      </c>
      <c r="C20" s="81"/>
      <c r="D20" s="82"/>
      <c r="E20" s="31">
        <f>'Fane 8. Korrektion af PL2015'!G29</f>
        <v>-10000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80" t="s">
        <v>35</v>
      </c>
      <c r="C21" s="81"/>
      <c r="D21" s="82"/>
      <c r="E21" s="31">
        <f>'Fane 8. Korrektion af PL2015'!G36</f>
        <v>3392883.8666666662</v>
      </c>
      <c r="F21" s="28" t="s">
        <v>4</v>
      </c>
      <c r="G21" s="34"/>
      <c r="H21" s="33"/>
      <c r="I21" s="20"/>
    </row>
    <row r="22" spans="1:9" ht="28.5" customHeight="1" x14ac:dyDescent="0.25">
      <c r="A22" s="20"/>
      <c r="B22" s="83" t="s">
        <v>138</v>
      </c>
      <c r="C22" s="84"/>
      <c r="D22" s="85"/>
      <c r="E22" s="10">
        <f>'Fane 8. Korrektion af PL2015'!G42</f>
        <v>2648359.5043000006</v>
      </c>
      <c r="F22" s="54" t="s">
        <v>4</v>
      </c>
      <c r="G22" s="5"/>
      <c r="H22" s="55"/>
      <c r="I22" s="20"/>
    </row>
    <row r="23" spans="1:9" x14ac:dyDescent="0.25">
      <c r="A23" s="20"/>
      <c r="B23" s="77" t="s">
        <v>36</v>
      </c>
      <c r="C23" s="78"/>
      <c r="D23" s="79"/>
      <c r="E23" s="37">
        <f>SUM(E17:E22)</f>
        <v>6173305.3709666673</v>
      </c>
      <c r="F23" s="38" t="s">
        <v>4</v>
      </c>
      <c r="G23" s="37">
        <f>E23</f>
        <v>6173305.3709666673</v>
      </c>
      <c r="H23" s="38" t="s">
        <v>4</v>
      </c>
      <c r="I23" s="20"/>
    </row>
    <row r="24" spans="1:9" x14ac:dyDescent="0.25">
      <c r="A24" s="20"/>
      <c r="B24" s="86" t="s">
        <v>30</v>
      </c>
      <c r="C24" s="87"/>
      <c r="D24" s="87"/>
      <c r="E24" s="87"/>
      <c r="F24" s="87"/>
      <c r="G24" s="87"/>
      <c r="H24" s="88"/>
      <c r="I24" s="20"/>
    </row>
    <row r="25" spans="1:9" x14ac:dyDescent="0.25">
      <c r="A25" s="20"/>
      <c r="B25" s="77" t="s">
        <v>31</v>
      </c>
      <c r="C25" s="78"/>
      <c r="D25" s="79"/>
      <c r="E25" s="37">
        <f>'Fane 9. Kontrol af PL2015'!G36</f>
        <v>25786</v>
      </c>
      <c r="F25" s="38" t="s">
        <v>4</v>
      </c>
      <c r="G25" s="37">
        <f>E25</f>
        <v>25786</v>
      </c>
      <c r="H25" s="38" t="s">
        <v>4</v>
      </c>
      <c r="I25" s="20"/>
    </row>
    <row r="26" spans="1:9" x14ac:dyDescent="0.25">
      <c r="A26" s="20"/>
      <c r="B26" s="86" t="s">
        <v>37</v>
      </c>
      <c r="C26" s="87"/>
      <c r="D26" s="87"/>
      <c r="E26" s="87"/>
      <c r="F26" s="88"/>
      <c r="G26" s="40">
        <f>G13+G15+G23+G25</f>
        <v>125267957.08821315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16:H16"/>
    <mergeCell ref="B14:H14"/>
    <mergeCell ref="B8:H8"/>
    <mergeCell ref="B17:D17"/>
    <mergeCell ref="B23:D23"/>
    <mergeCell ref="B19:D19"/>
    <mergeCell ref="B22:D22"/>
    <mergeCell ref="B26:F26"/>
    <mergeCell ref="B3:H4"/>
    <mergeCell ref="B9:D9"/>
    <mergeCell ref="B11:D11"/>
    <mergeCell ref="B25:D25"/>
    <mergeCell ref="B12:D12"/>
    <mergeCell ref="B10:D10"/>
    <mergeCell ref="B13:D13"/>
    <mergeCell ref="B15:D15"/>
    <mergeCell ref="B18:D18"/>
    <mergeCell ref="B20:D20"/>
    <mergeCell ref="B21:D21"/>
    <mergeCell ref="B24:H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9" t="s">
        <v>9</v>
      </c>
      <c r="C3" s="89"/>
      <c r="D3" s="89"/>
      <c r="E3" s="89"/>
      <c r="F3" s="89"/>
      <c r="G3" s="89"/>
      <c r="H3" s="89"/>
      <c r="I3" s="20"/>
    </row>
    <row r="4" spans="1:9" ht="15" customHeight="1" x14ac:dyDescent="0.25">
      <c r="A4" s="20"/>
      <c r="B4" s="89"/>
      <c r="C4" s="89"/>
      <c r="D4" s="89"/>
      <c r="E4" s="89"/>
      <c r="F4" s="89"/>
      <c r="G4" s="89"/>
      <c r="H4" s="89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6" t="s">
        <v>39</v>
      </c>
      <c r="C8" s="87"/>
      <c r="D8" s="87"/>
      <c r="E8" s="87"/>
      <c r="F8" s="87"/>
      <c r="G8" s="87"/>
      <c r="H8" s="88"/>
      <c r="I8" s="20"/>
    </row>
    <row r="9" spans="1:9" x14ac:dyDescent="0.25">
      <c r="A9" s="20"/>
      <c r="B9" s="90" t="s">
        <v>98</v>
      </c>
      <c r="C9" s="91"/>
      <c r="D9" s="91"/>
      <c r="E9" s="91"/>
      <c r="F9" s="92"/>
      <c r="G9" s="46">
        <v>36687822</v>
      </c>
      <c r="H9" s="42" t="s">
        <v>4</v>
      </c>
      <c r="I9" s="20"/>
    </row>
    <row r="10" spans="1:9" x14ac:dyDescent="0.25">
      <c r="A10" s="20"/>
      <c r="B10" s="90" t="s">
        <v>99</v>
      </c>
      <c r="C10" s="91"/>
      <c r="D10" s="91"/>
      <c r="E10" s="91"/>
      <c r="F10" s="92"/>
      <c r="G10" s="46">
        <v>85558740.467519253</v>
      </c>
      <c r="H10" s="42" t="s">
        <v>4</v>
      </c>
      <c r="I10" s="20"/>
    </row>
    <row r="11" spans="1:9" x14ac:dyDescent="0.25">
      <c r="A11" s="20"/>
      <c r="B11" s="90" t="s">
        <v>100</v>
      </c>
      <c r="C11" s="91"/>
      <c r="D11" s="91"/>
      <c r="E11" s="91"/>
      <c r="F11" s="92"/>
      <c r="G11" s="46">
        <v>2714893.6785170198</v>
      </c>
      <c r="H11" s="42" t="s">
        <v>4</v>
      </c>
      <c r="I11" s="20"/>
    </row>
    <row r="12" spans="1:9" x14ac:dyDescent="0.25">
      <c r="A12" s="20"/>
      <c r="B12" s="86" t="s">
        <v>39</v>
      </c>
      <c r="C12" s="87"/>
      <c r="D12" s="87"/>
      <c r="E12" s="87"/>
      <c r="F12" s="88"/>
      <c r="G12" s="40">
        <f>SUM(G9:G11)</f>
        <v>124961456.14603627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24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102</v>
      </c>
      <c r="C9" s="102"/>
      <c r="D9" s="102"/>
      <c r="E9" s="102"/>
      <c r="F9" s="103"/>
      <c r="G9" s="10">
        <f>'Fane 3. Grundlag'!G12-'Fane 3. Grundlag'!G11</f>
        <v>122246562.46751925</v>
      </c>
      <c r="H9" s="3" t="s">
        <v>4</v>
      </c>
      <c r="I9" s="1"/>
    </row>
    <row r="10" spans="1:9" x14ac:dyDescent="0.25">
      <c r="A10" s="1"/>
      <c r="B10" s="101" t="s">
        <v>66</v>
      </c>
      <c r="C10" s="102"/>
      <c r="D10" s="102"/>
      <c r="E10" s="102"/>
      <c r="F10" s="103"/>
      <c r="G10" s="53">
        <v>0.53544487249634365</v>
      </c>
      <c r="H10" s="3" t="s">
        <v>67</v>
      </c>
      <c r="I10" s="1"/>
    </row>
    <row r="11" spans="1:9" x14ac:dyDescent="0.25">
      <c r="A11" s="1"/>
      <c r="B11" s="98" t="s">
        <v>22</v>
      </c>
      <c r="C11" s="99"/>
      <c r="D11" s="99"/>
      <c r="E11" s="99"/>
      <c r="F11" s="100"/>
      <c r="G11" s="18">
        <f>$G$9*$G$10/100</f>
        <v>654562.95053537155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8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104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7" t="s">
        <v>98</v>
      </c>
      <c r="C9" s="108"/>
      <c r="D9" s="108"/>
      <c r="E9" s="108"/>
      <c r="F9" s="109"/>
      <c r="G9" s="10">
        <f>'Fane 3. Grundlag'!G9</f>
        <v>36687822</v>
      </c>
      <c r="H9" s="3" t="s">
        <v>4</v>
      </c>
      <c r="I9" s="1"/>
    </row>
    <row r="10" spans="1:9" x14ac:dyDescent="0.25">
      <c r="A10" s="1"/>
      <c r="B10" s="101" t="s">
        <v>23</v>
      </c>
      <c r="C10" s="102"/>
      <c r="D10" s="102"/>
      <c r="E10" s="102"/>
      <c r="F10" s="103"/>
      <c r="G10" s="51">
        <f>2</f>
        <v>2</v>
      </c>
      <c r="H10" s="3" t="s">
        <v>67</v>
      </c>
      <c r="I10" s="1"/>
    </row>
    <row r="11" spans="1:9" x14ac:dyDescent="0.25">
      <c r="A11" s="1"/>
      <c r="B11" s="104" t="s">
        <v>68</v>
      </c>
      <c r="C11" s="105"/>
      <c r="D11" s="105"/>
      <c r="E11" s="105"/>
      <c r="F11" s="106"/>
      <c r="G11" s="17">
        <f>$G$9*$G$10/100</f>
        <v>733756.44</v>
      </c>
      <c r="H11" s="6" t="s">
        <v>4</v>
      </c>
      <c r="I11" s="1"/>
    </row>
    <row r="12" spans="1:9" x14ac:dyDescent="0.25">
      <c r="A12" s="1"/>
      <c r="B12" s="101" t="s">
        <v>99</v>
      </c>
      <c r="C12" s="102"/>
      <c r="D12" s="102"/>
      <c r="E12" s="102"/>
      <c r="F12" s="103"/>
      <c r="G12" s="10">
        <f>'Fane 3. Grundlag'!G10</f>
        <v>85558740.467519253</v>
      </c>
      <c r="H12" s="3" t="s">
        <v>4</v>
      </c>
      <c r="I12" s="1"/>
    </row>
    <row r="13" spans="1:9" x14ac:dyDescent="0.25">
      <c r="A13" s="1"/>
      <c r="B13" s="101" t="s">
        <v>23</v>
      </c>
      <c r="C13" s="102"/>
      <c r="D13" s="102"/>
      <c r="E13" s="102"/>
      <c r="F13" s="103"/>
      <c r="G13" s="52">
        <f>0.91</f>
        <v>0.91</v>
      </c>
      <c r="H13" s="3" t="s">
        <v>67</v>
      </c>
      <c r="I13" s="1"/>
    </row>
    <row r="14" spans="1:9" x14ac:dyDescent="0.25">
      <c r="A14" s="1"/>
      <c r="B14" s="104" t="s">
        <v>69</v>
      </c>
      <c r="C14" s="105"/>
      <c r="D14" s="105"/>
      <c r="E14" s="105"/>
      <c r="F14" s="106"/>
      <c r="G14" s="17">
        <f>$G$12*$G$13/100</f>
        <v>778584.53825442528</v>
      </c>
      <c r="H14" s="6" t="s">
        <v>4</v>
      </c>
      <c r="I14" s="1"/>
    </row>
    <row r="15" spans="1:9" x14ac:dyDescent="0.25">
      <c r="A15" s="1"/>
      <c r="B15" s="98" t="s">
        <v>103</v>
      </c>
      <c r="C15" s="99"/>
      <c r="D15" s="99"/>
      <c r="E15" s="99"/>
      <c r="F15" s="100"/>
      <c r="G15" s="18">
        <f>G11+G14</f>
        <v>1512340.9782544253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105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106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71</v>
      </c>
      <c r="C9" s="102"/>
      <c r="D9" s="102"/>
      <c r="E9" s="102"/>
      <c r="F9" s="103"/>
      <c r="G9" s="46">
        <v>-34903595</v>
      </c>
      <c r="H9" s="3" t="s">
        <v>4</v>
      </c>
      <c r="I9" s="1"/>
    </row>
    <row r="10" spans="1:9" x14ac:dyDescent="0.25">
      <c r="A10" s="1"/>
      <c r="B10" s="101" t="s">
        <v>72</v>
      </c>
      <c r="C10" s="102"/>
      <c r="D10" s="102"/>
      <c r="E10" s="102"/>
      <c r="F10" s="103"/>
      <c r="G10" s="46">
        <v>-20000849</v>
      </c>
      <c r="H10" s="3" t="s">
        <v>4</v>
      </c>
      <c r="I10" s="1"/>
    </row>
    <row r="11" spans="1:9" x14ac:dyDescent="0.25">
      <c r="A11" s="1"/>
      <c r="B11" s="110" t="s">
        <v>87</v>
      </c>
      <c r="C11" s="111"/>
      <c r="D11" s="111"/>
      <c r="E11" s="111"/>
      <c r="F11" s="112"/>
      <c r="G11" s="48">
        <v>-14902746</v>
      </c>
      <c r="H11" s="12" t="s">
        <v>4</v>
      </c>
      <c r="I11" s="1"/>
    </row>
    <row r="12" spans="1:9" x14ac:dyDescent="0.25">
      <c r="A12" s="1"/>
      <c r="B12" s="101" t="s">
        <v>73</v>
      </c>
      <c r="C12" s="102"/>
      <c r="D12" s="102"/>
      <c r="E12" s="102"/>
      <c r="F12" s="103"/>
      <c r="G12" s="46">
        <v>4</v>
      </c>
      <c r="H12" s="3" t="s">
        <v>4</v>
      </c>
      <c r="I12" s="1"/>
    </row>
    <row r="13" spans="1:9" x14ac:dyDescent="0.25">
      <c r="A13" s="1"/>
      <c r="B13" s="98" t="s">
        <v>70</v>
      </c>
      <c r="C13" s="99"/>
      <c r="D13" s="99"/>
      <c r="E13" s="99"/>
      <c r="F13" s="100"/>
      <c r="G13" s="18">
        <f>G11/G12</f>
        <v>-3725686.5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27</v>
      </c>
      <c r="C3" s="97"/>
      <c r="D3" s="97"/>
      <c r="E3" s="97"/>
      <c r="F3" s="97"/>
      <c r="G3" s="97"/>
      <c r="H3" s="1"/>
    </row>
    <row r="4" spans="1:8" ht="1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8" t="s">
        <v>5</v>
      </c>
      <c r="C8" s="99"/>
      <c r="D8" s="99"/>
      <c r="E8" s="99"/>
      <c r="F8" s="99"/>
      <c r="G8" s="100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13" t="s">
        <v>3</v>
      </c>
      <c r="G9" s="113"/>
      <c r="H9" s="1"/>
    </row>
    <row r="10" spans="1:8" x14ac:dyDescent="0.25">
      <c r="A10" s="1"/>
      <c r="B10" s="50" t="s">
        <v>110</v>
      </c>
      <c r="C10" s="47">
        <v>2015</v>
      </c>
      <c r="D10" s="47">
        <v>5</v>
      </c>
      <c r="E10" s="46">
        <v>1077470</v>
      </c>
      <c r="F10" s="10">
        <f>E10/D10</f>
        <v>215494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</v>
      </c>
      <c r="E11" s="46">
        <v>3695577</v>
      </c>
      <c r="F11" s="10">
        <f t="shared" ref="F11:F33" si="0">E11/D11</f>
        <v>739115.4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1508946</v>
      </c>
      <c r="F12" s="10">
        <f t="shared" si="0"/>
        <v>20119.28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75</v>
      </c>
      <c r="E13" s="46">
        <v>54922687</v>
      </c>
      <c r="F13" s="10">
        <f t="shared" si="0"/>
        <v>732302.49333333329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50</v>
      </c>
      <c r="E14" s="46">
        <v>14804721</v>
      </c>
      <c r="F14" s="10">
        <f t="shared" si="0"/>
        <v>296094.42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75</v>
      </c>
      <c r="E15" s="46">
        <v>578983</v>
      </c>
      <c r="F15" s="10">
        <f t="shared" si="0"/>
        <v>7719.7733333333335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75</v>
      </c>
      <c r="E16" s="46">
        <v>3606302</v>
      </c>
      <c r="F16" s="10">
        <f t="shared" si="0"/>
        <v>48084.026666666665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6820506</v>
      </c>
      <c r="F17" s="10">
        <f t="shared" si="0"/>
        <v>90940.08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30</v>
      </c>
      <c r="E18" s="46">
        <v>763845</v>
      </c>
      <c r="F18" s="10">
        <f t="shared" si="0"/>
        <v>25461.5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50</v>
      </c>
      <c r="E19" s="46">
        <v>5012707</v>
      </c>
      <c r="F19" s="10">
        <f t="shared" si="0"/>
        <v>100254.14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20</v>
      </c>
      <c r="E20" s="46">
        <v>3378179</v>
      </c>
      <c r="F20" s="10">
        <f t="shared" si="0"/>
        <v>168908.95</v>
      </c>
      <c r="G20" s="3" t="s">
        <v>4</v>
      </c>
      <c r="H20" s="1"/>
    </row>
    <row r="21" spans="1:8" x14ac:dyDescent="0.25">
      <c r="A21" s="1"/>
      <c r="B21" s="50" t="s">
        <v>121</v>
      </c>
      <c r="C21" s="47">
        <v>2015</v>
      </c>
      <c r="D21" s="47">
        <v>10</v>
      </c>
      <c r="E21" s="46">
        <v>1692750</v>
      </c>
      <c r="F21" s="10">
        <f t="shared" si="0"/>
        <v>169275</v>
      </c>
      <c r="G21" s="3" t="s">
        <v>4</v>
      </c>
      <c r="H21" s="1"/>
    </row>
    <row r="22" spans="1:8" x14ac:dyDescent="0.25">
      <c r="A22" s="1"/>
      <c r="B22" s="50" t="s">
        <v>122</v>
      </c>
      <c r="C22" s="47">
        <v>2015</v>
      </c>
      <c r="D22" s="47">
        <v>20</v>
      </c>
      <c r="E22" s="46">
        <v>32310</v>
      </c>
      <c r="F22" s="10">
        <f t="shared" si="0"/>
        <v>1615.5</v>
      </c>
      <c r="G22" s="3" t="s">
        <v>4</v>
      </c>
      <c r="H22" s="1"/>
    </row>
    <row r="23" spans="1:8" x14ac:dyDescent="0.25">
      <c r="A23" s="1"/>
      <c r="B23" s="50" t="s">
        <v>123</v>
      </c>
      <c r="C23" s="47">
        <v>2015</v>
      </c>
      <c r="D23" s="47">
        <v>10</v>
      </c>
      <c r="E23" s="46">
        <v>21540</v>
      </c>
      <c r="F23" s="10">
        <f t="shared" si="0"/>
        <v>2154</v>
      </c>
      <c r="G23" s="3" t="s">
        <v>4</v>
      </c>
      <c r="H23" s="1"/>
    </row>
    <row r="24" spans="1:8" x14ac:dyDescent="0.25">
      <c r="A24" s="1"/>
      <c r="B24" s="50" t="s">
        <v>124</v>
      </c>
      <c r="C24" s="47">
        <v>2015</v>
      </c>
      <c r="D24" s="47">
        <v>50</v>
      </c>
      <c r="E24" s="46">
        <v>1032271</v>
      </c>
      <c r="F24" s="10">
        <f t="shared" si="0"/>
        <v>20645.419999999998</v>
      </c>
      <c r="G24" s="3" t="s">
        <v>4</v>
      </c>
      <c r="H24" s="1"/>
    </row>
    <row r="25" spans="1:8" x14ac:dyDescent="0.25">
      <c r="A25" s="1"/>
      <c r="B25" s="50" t="s">
        <v>125</v>
      </c>
      <c r="C25" s="47">
        <v>2015</v>
      </c>
      <c r="D25" s="47">
        <v>50</v>
      </c>
      <c r="E25" s="46">
        <v>717835</v>
      </c>
      <c r="F25" s="10">
        <f t="shared" si="0"/>
        <v>14356.7</v>
      </c>
      <c r="G25" s="3" t="s">
        <v>4</v>
      </c>
      <c r="H25" s="1"/>
    </row>
    <row r="26" spans="1:8" x14ac:dyDescent="0.25">
      <c r="A26" s="1"/>
      <c r="B26" s="50" t="s">
        <v>126</v>
      </c>
      <c r="C26" s="47">
        <v>2015</v>
      </c>
      <c r="D26" s="47">
        <v>40</v>
      </c>
      <c r="E26" s="46">
        <v>2654164</v>
      </c>
      <c r="F26" s="10">
        <f t="shared" si="0"/>
        <v>66354.100000000006</v>
      </c>
      <c r="G26" s="3" t="s">
        <v>4</v>
      </c>
      <c r="H26" s="1"/>
    </row>
    <row r="27" spans="1:8" x14ac:dyDescent="0.25">
      <c r="A27" s="1"/>
      <c r="B27" s="50" t="s">
        <v>127</v>
      </c>
      <c r="C27" s="47">
        <v>2015</v>
      </c>
      <c r="D27" s="47">
        <v>20</v>
      </c>
      <c r="E27" s="46">
        <v>492578</v>
      </c>
      <c r="F27" s="10">
        <f t="shared" si="0"/>
        <v>24628.9</v>
      </c>
      <c r="G27" s="3" t="s">
        <v>4</v>
      </c>
      <c r="H27" s="1"/>
    </row>
    <row r="28" spans="1:8" x14ac:dyDescent="0.25">
      <c r="A28" s="1"/>
      <c r="B28" s="50" t="s">
        <v>128</v>
      </c>
      <c r="C28" s="47">
        <v>2015</v>
      </c>
      <c r="D28" s="47">
        <v>20</v>
      </c>
      <c r="E28" s="46">
        <v>353503</v>
      </c>
      <c r="F28" s="10">
        <f t="shared" si="0"/>
        <v>17675.150000000001</v>
      </c>
      <c r="G28" s="3" t="s">
        <v>4</v>
      </c>
      <c r="H28" s="1"/>
    </row>
    <row r="29" spans="1:8" x14ac:dyDescent="0.25">
      <c r="A29" s="1"/>
      <c r="B29" s="50" t="s">
        <v>129</v>
      </c>
      <c r="C29" s="47">
        <v>2015</v>
      </c>
      <c r="D29" s="47">
        <v>10</v>
      </c>
      <c r="E29" s="46">
        <v>5723292</v>
      </c>
      <c r="F29" s="10">
        <f t="shared" si="0"/>
        <v>572329.19999999995</v>
      </c>
      <c r="G29" s="3" t="s">
        <v>4</v>
      </c>
      <c r="H29" s="1"/>
    </row>
    <row r="30" spans="1:8" x14ac:dyDescent="0.25">
      <c r="A30" s="1"/>
      <c r="B30" s="50" t="s">
        <v>130</v>
      </c>
      <c r="C30" s="47">
        <v>2015</v>
      </c>
      <c r="D30" s="47">
        <v>20</v>
      </c>
      <c r="E30" s="46">
        <v>2551868</v>
      </c>
      <c r="F30" s="10">
        <f t="shared" si="0"/>
        <v>127593.4</v>
      </c>
      <c r="G30" s="3" t="s">
        <v>4</v>
      </c>
      <c r="H30" s="1"/>
    </row>
    <row r="31" spans="1:8" x14ac:dyDescent="0.25">
      <c r="A31" s="1"/>
      <c r="B31" s="50" t="s">
        <v>131</v>
      </c>
      <c r="C31" s="47">
        <v>2015</v>
      </c>
      <c r="D31" s="47">
        <v>20</v>
      </c>
      <c r="E31" s="46">
        <v>218590</v>
      </c>
      <c r="F31" s="10">
        <f t="shared" si="0"/>
        <v>10929.5</v>
      </c>
      <c r="G31" s="3" t="s">
        <v>4</v>
      </c>
      <c r="H31" s="1"/>
    </row>
    <row r="32" spans="1:8" x14ac:dyDescent="0.25">
      <c r="A32" s="1"/>
      <c r="B32" s="50" t="s">
        <v>132</v>
      </c>
      <c r="C32" s="47">
        <v>2015</v>
      </c>
      <c r="D32" s="47">
        <v>20</v>
      </c>
      <c r="E32" s="46">
        <v>2165106</v>
      </c>
      <c r="F32" s="10">
        <f t="shared" si="0"/>
        <v>108255.3</v>
      </c>
      <c r="G32" s="3" t="s">
        <v>4</v>
      </c>
      <c r="H32" s="1"/>
    </row>
    <row r="33" spans="1:8" x14ac:dyDescent="0.25">
      <c r="A33" s="1"/>
      <c r="B33" s="50" t="s">
        <v>133</v>
      </c>
      <c r="C33" s="47">
        <v>2015</v>
      </c>
      <c r="D33" s="47">
        <v>20</v>
      </c>
      <c r="E33" s="46">
        <v>751534</v>
      </c>
      <c r="F33" s="10">
        <f t="shared" si="0"/>
        <v>37576.699999999997</v>
      </c>
      <c r="G33" s="3" t="s">
        <v>4</v>
      </c>
      <c r="H33" s="1"/>
    </row>
    <row r="34" spans="1:8" x14ac:dyDescent="0.25">
      <c r="A34" s="1"/>
      <c r="B34" s="98" t="s">
        <v>134</v>
      </c>
      <c r="C34" s="99"/>
      <c r="D34" s="99"/>
      <c r="E34" s="100"/>
      <c r="F34" s="18">
        <f>SUM(F10:F33)</f>
        <v>3617882.9333333331</v>
      </c>
      <c r="G34" s="8" t="s">
        <v>4</v>
      </c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</sheetData>
  <sheetProtection password="C6BD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7" t="s">
        <v>7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88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1" t="s">
        <v>75</v>
      </c>
      <c r="C9" s="102"/>
      <c r="D9" s="102"/>
      <c r="E9" s="102"/>
      <c r="F9" s="103"/>
      <c r="G9" s="46">
        <v>2862853</v>
      </c>
      <c r="H9" s="3" t="s">
        <v>4</v>
      </c>
      <c r="I9" s="1"/>
    </row>
    <row r="10" spans="1:9" x14ac:dyDescent="0.25">
      <c r="A10" s="1"/>
      <c r="B10" s="101" t="s">
        <v>76</v>
      </c>
      <c r="C10" s="102"/>
      <c r="D10" s="102"/>
      <c r="E10" s="102"/>
      <c r="F10" s="103"/>
      <c r="G10" s="46">
        <v>1637500</v>
      </c>
      <c r="H10" s="3" t="s">
        <v>4</v>
      </c>
      <c r="I10" s="1"/>
    </row>
    <row r="11" spans="1:9" x14ac:dyDescent="0.25">
      <c r="A11" s="1"/>
      <c r="B11" s="98" t="s">
        <v>77</v>
      </c>
      <c r="C11" s="99"/>
      <c r="D11" s="99"/>
      <c r="E11" s="99"/>
      <c r="F11" s="100"/>
      <c r="G11" s="18">
        <f>G9-G10</f>
        <v>1225353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78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1" t="s">
        <v>79</v>
      </c>
      <c r="C15" s="102"/>
      <c r="D15" s="102"/>
      <c r="E15" s="102"/>
      <c r="F15" s="103"/>
      <c r="G15" s="46">
        <v>7321516</v>
      </c>
      <c r="H15" s="3" t="s">
        <v>4</v>
      </c>
      <c r="I15" s="1"/>
    </row>
    <row r="16" spans="1:9" x14ac:dyDescent="0.25">
      <c r="A16" s="1"/>
      <c r="B16" s="101" t="s">
        <v>80</v>
      </c>
      <c r="C16" s="102"/>
      <c r="D16" s="102"/>
      <c r="E16" s="102"/>
      <c r="F16" s="103"/>
      <c r="G16" s="46">
        <v>8432387</v>
      </c>
      <c r="H16" s="3" t="s">
        <v>4</v>
      </c>
      <c r="I16" s="1"/>
    </row>
    <row r="17" spans="1:9" x14ac:dyDescent="0.25">
      <c r="A17" s="1"/>
      <c r="B17" s="98" t="s">
        <v>81</v>
      </c>
      <c r="C17" s="99"/>
      <c r="D17" s="99"/>
      <c r="E17" s="99"/>
      <c r="F17" s="100"/>
      <c r="G17" s="18">
        <f>G15-G16</f>
        <v>-1110871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89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1" t="s">
        <v>90</v>
      </c>
      <c r="C21" s="102"/>
      <c r="D21" s="102"/>
      <c r="E21" s="102"/>
      <c r="F21" s="103"/>
      <c r="G21" s="46">
        <v>48380</v>
      </c>
      <c r="H21" s="3" t="s">
        <v>4</v>
      </c>
      <c r="I21" s="1"/>
    </row>
    <row r="22" spans="1:9" x14ac:dyDescent="0.25">
      <c r="A22" s="1"/>
      <c r="B22" s="101" t="s">
        <v>92</v>
      </c>
      <c r="C22" s="102"/>
      <c r="D22" s="102"/>
      <c r="E22" s="102"/>
      <c r="F22" s="103"/>
      <c r="G22" s="46">
        <v>20800</v>
      </c>
      <c r="H22" s="3" t="s">
        <v>4</v>
      </c>
      <c r="I22" s="1"/>
    </row>
    <row r="23" spans="1:9" x14ac:dyDescent="0.25">
      <c r="A23" s="1"/>
      <c r="B23" s="98" t="s">
        <v>91</v>
      </c>
      <c r="C23" s="99"/>
      <c r="D23" s="99"/>
      <c r="E23" s="99"/>
      <c r="F23" s="100"/>
      <c r="G23" s="18">
        <f>G21-G22</f>
        <v>27580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4" t="s">
        <v>82</v>
      </c>
      <c r="C26" s="115"/>
      <c r="D26" s="115"/>
      <c r="E26" s="115"/>
      <c r="F26" s="115"/>
      <c r="G26" s="115"/>
      <c r="H26" s="116"/>
      <c r="I26" s="1"/>
    </row>
    <row r="27" spans="1:9" ht="29.25" customHeight="1" x14ac:dyDescent="0.25">
      <c r="A27" s="1"/>
      <c r="B27" s="83" t="s">
        <v>93</v>
      </c>
      <c r="C27" s="84"/>
      <c r="D27" s="84"/>
      <c r="E27" s="84"/>
      <c r="F27" s="85"/>
      <c r="G27" s="46">
        <v>0</v>
      </c>
      <c r="H27" s="3" t="s">
        <v>4</v>
      </c>
      <c r="I27" s="1"/>
    </row>
    <row r="28" spans="1:9" x14ac:dyDescent="0.25">
      <c r="A28" s="1"/>
      <c r="B28" s="101" t="s">
        <v>94</v>
      </c>
      <c r="C28" s="102"/>
      <c r="D28" s="102"/>
      <c r="E28" s="102"/>
      <c r="F28" s="103"/>
      <c r="G28" s="46">
        <v>10000</v>
      </c>
      <c r="H28" s="3" t="s">
        <v>4</v>
      </c>
      <c r="I28" s="1"/>
    </row>
    <row r="29" spans="1:9" ht="30" customHeight="1" x14ac:dyDescent="0.25">
      <c r="A29" s="1"/>
      <c r="B29" s="114" t="s">
        <v>95</v>
      </c>
      <c r="C29" s="115"/>
      <c r="D29" s="115"/>
      <c r="E29" s="115"/>
      <c r="F29" s="116"/>
      <c r="G29" s="18">
        <f>G27-G28</f>
        <v>-10000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4" t="s">
        <v>83</v>
      </c>
      <c r="C32" s="115"/>
      <c r="D32" s="115"/>
      <c r="E32" s="115"/>
      <c r="F32" s="115"/>
      <c r="G32" s="115"/>
      <c r="H32" s="116"/>
      <c r="I32" s="1"/>
    </row>
    <row r="33" spans="1:9" x14ac:dyDescent="0.25">
      <c r="A33" s="1"/>
      <c r="B33" s="101" t="s">
        <v>84</v>
      </c>
      <c r="C33" s="102"/>
      <c r="D33" s="102"/>
      <c r="E33" s="102"/>
      <c r="F33" s="103"/>
      <c r="G33" s="46">
        <v>1915815</v>
      </c>
      <c r="H33" s="3" t="s">
        <v>4</v>
      </c>
      <c r="I33" s="1"/>
    </row>
    <row r="34" spans="1:9" x14ac:dyDescent="0.25">
      <c r="A34" s="1"/>
      <c r="B34" s="101" t="s">
        <v>85</v>
      </c>
      <c r="C34" s="102"/>
      <c r="D34" s="102"/>
      <c r="E34" s="102"/>
      <c r="F34" s="103"/>
      <c r="G34" s="46">
        <v>1927067</v>
      </c>
      <c r="H34" s="3" t="s">
        <v>4</v>
      </c>
      <c r="I34" s="1"/>
    </row>
    <row r="35" spans="1:9" x14ac:dyDescent="0.25">
      <c r="A35" s="1"/>
      <c r="B35" s="101" t="s">
        <v>86</v>
      </c>
      <c r="C35" s="102"/>
      <c r="D35" s="102"/>
      <c r="E35" s="102"/>
      <c r="F35" s="103"/>
      <c r="G35" s="10">
        <f>'Fane 7. Gen. inv. i 2015'!F34</f>
        <v>3617882.9333333331</v>
      </c>
      <c r="H35" s="3" t="s">
        <v>4</v>
      </c>
      <c r="I35" s="1"/>
    </row>
    <row r="36" spans="1:9" x14ac:dyDescent="0.25">
      <c r="A36" s="1"/>
      <c r="B36" s="98" t="s">
        <v>83</v>
      </c>
      <c r="C36" s="99"/>
      <c r="D36" s="99"/>
      <c r="E36" s="99"/>
      <c r="F36" s="100"/>
      <c r="G36" s="18">
        <f>G35-G33+G35-G34</f>
        <v>3392883.8666666662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8" t="s">
        <v>138</v>
      </c>
      <c r="C39" s="99"/>
      <c r="D39" s="99"/>
      <c r="E39" s="99"/>
      <c r="F39" s="99"/>
      <c r="G39" s="99"/>
      <c r="H39" s="100"/>
      <c r="I39" s="1"/>
    </row>
    <row r="40" spans="1:9" x14ac:dyDescent="0.25">
      <c r="A40" s="1"/>
      <c r="B40" s="101" t="s">
        <v>139</v>
      </c>
      <c r="C40" s="102"/>
      <c r="D40" s="102"/>
      <c r="E40" s="102"/>
      <c r="F40" s="103"/>
      <c r="G40" s="10">
        <v>1967348.4956999994</v>
      </c>
      <c r="H40" s="3" t="s">
        <v>4</v>
      </c>
      <c r="I40" s="1"/>
    </row>
    <row r="41" spans="1:9" x14ac:dyDescent="0.25">
      <c r="A41" s="1"/>
      <c r="B41" s="101" t="s">
        <v>140</v>
      </c>
      <c r="C41" s="102"/>
      <c r="D41" s="102"/>
      <c r="E41" s="102"/>
      <c r="F41" s="103"/>
      <c r="G41" s="10">
        <v>4615708</v>
      </c>
      <c r="H41" s="3" t="s">
        <v>4</v>
      </c>
      <c r="I41" s="1"/>
    </row>
    <row r="42" spans="1:9" x14ac:dyDescent="0.25">
      <c r="A42" s="1"/>
      <c r="B42" s="98" t="s">
        <v>141</v>
      </c>
      <c r="C42" s="99"/>
      <c r="D42" s="99"/>
      <c r="E42" s="99"/>
      <c r="F42" s="100"/>
      <c r="G42" s="18">
        <f>G41-G40</f>
        <v>2648359.5043000006</v>
      </c>
      <c r="H42" s="8" t="s">
        <v>4</v>
      </c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C6BD" sheet="1" objects="1" scenarios="1"/>
  <mergeCells count="26">
    <mergeCell ref="B3:H4"/>
    <mergeCell ref="B8:H8"/>
    <mergeCell ref="B11:F11"/>
    <mergeCell ref="B10:F10"/>
    <mergeCell ref="B9:F9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26:H26"/>
    <mergeCell ref="B29:F29"/>
    <mergeCell ref="B21:F21"/>
    <mergeCell ref="B22:F22"/>
    <mergeCell ref="B23:F23"/>
    <mergeCell ref="B39:H39"/>
    <mergeCell ref="B40:F40"/>
    <mergeCell ref="B41:F41"/>
    <mergeCell ref="B42:F42"/>
    <mergeCell ref="B34:F34"/>
    <mergeCell ref="B35:F35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25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7" t="s">
        <v>6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40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4" t="s">
        <v>42</v>
      </c>
      <c r="C9" s="105"/>
      <c r="D9" s="105"/>
      <c r="E9" s="105"/>
      <c r="F9" s="106"/>
      <c r="G9" s="45">
        <v>111164780</v>
      </c>
      <c r="H9" s="6" t="s">
        <v>4</v>
      </c>
      <c r="I9" s="1"/>
    </row>
    <row r="10" spans="1:9" x14ac:dyDescent="0.25">
      <c r="A10" s="1"/>
      <c r="B10" s="98" t="s">
        <v>43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44</v>
      </c>
      <c r="C11" s="102"/>
      <c r="D11" s="103"/>
      <c r="E11" s="46">
        <v>55723841</v>
      </c>
      <c r="F11" s="3" t="s">
        <v>4</v>
      </c>
      <c r="G11" s="9"/>
      <c r="H11" s="13"/>
      <c r="I11" s="1"/>
    </row>
    <row r="12" spans="1:9" x14ac:dyDescent="0.25">
      <c r="A12" s="1"/>
      <c r="B12" s="101" t="s">
        <v>45</v>
      </c>
      <c r="C12" s="102"/>
      <c r="D12" s="103"/>
      <c r="E12" s="46">
        <v>6867259</v>
      </c>
      <c r="F12" s="3" t="s">
        <v>4</v>
      </c>
      <c r="G12" s="4"/>
      <c r="H12" s="14"/>
      <c r="I12" s="1"/>
    </row>
    <row r="13" spans="1:9" x14ac:dyDescent="0.25">
      <c r="A13" s="1"/>
      <c r="B13" s="101" t="s">
        <v>46</v>
      </c>
      <c r="C13" s="102"/>
      <c r="D13" s="103"/>
      <c r="E13" s="46">
        <v>177376</v>
      </c>
      <c r="F13" s="3" t="s">
        <v>4</v>
      </c>
      <c r="G13" s="4"/>
      <c r="H13" s="14"/>
      <c r="I13" s="1"/>
    </row>
    <row r="14" spans="1:9" x14ac:dyDescent="0.25">
      <c r="A14" s="1"/>
      <c r="B14" s="101" t="s">
        <v>47</v>
      </c>
      <c r="C14" s="102"/>
      <c r="D14" s="103"/>
      <c r="E14" s="46">
        <v>3950880</v>
      </c>
      <c r="F14" s="3" t="s">
        <v>4</v>
      </c>
      <c r="G14" s="4"/>
      <c r="H14" s="14"/>
      <c r="I14" s="1"/>
    </row>
    <row r="15" spans="1:9" x14ac:dyDescent="0.25">
      <c r="A15" s="1"/>
      <c r="B15" s="104" t="s">
        <v>48</v>
      </c>
      <c r="C15" s="105"/>
      <c r="D15" s="106"/>
      <c r="E15" s="17">
        <f>SUM(E11:E14)</f>
        <v>66719356</v>
      </c>
      <c r="F15" s="6" t="s">
        <v>4</v>
      </c>
      <c r="G15" s="4"/>
      <c r="H15" s="14"/>
      <c r="I15" s="1"/>
    </row>
    <row r="16" spans="1:9" x14ac:dyDescent="0.25">
      <c r="A16" s="1"/>
      <c r="B16" s="101" t="s">
        <v>49</v>
      </c>
      <c r="C16" s="102"/>
      <c r="D16" s="103"/>
      <c r="E16" s="46">
        <v>1212296</v>
      </c>
      <c r="F16" s="3" t="s">
        <v>4</v>
      </c>
      <c r="G16" s="4"/>
      <c r="H16" s="14"/>
      <c r="I16" s="1"/>
    </row>
    <row r="17" spans="1:9" x14ac:dyDescent="0.25">
      <c r="A17" s="1"/>
      <c r="B17" s="101" t="s">
        <v>50</v>
      </c>
      <c r="C17" s="102"/>
      <c r="D17" s="103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1" t="s">
        <v>51</v>
      </c>
      <c r="C18" s="102"/>
      <c r="D18" s="103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4" t="s">
        <v>52</v>
      </c>
      <c r="C19" s="105"/>
      <c r="D19" s="106"/>
      <c r="E19" s="17">
        <f>SUM(E16:E18)</f>
        <v>1212296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83" t="s">
        <v>53</v>
      </c>
      <c r="C20" s="84"/>
      <c r="D20" s="85"/>
      <c r="E20" s="46">
        <v>-6645783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83" t="s">
        <v>54</v>
      </c>
      <c r="C21" s="84"/>
      <c r="D21" s="85"/>
      <c r="E21" s="46">
        <v>-37223232</v>
      </c>
      <c r="F21" s="3" t="s">
        <v>4</v>
      </c>
      <c r="G21" s="4"/>
      <c r="H21" s="14"/>
      <c r="I21" s="1"/>
    </row>
    <row r="22" spans="1:9" x14ac:dyDescent="0.25">
      <c r="A22" s="1"/>
      <c r="B22" s="101" t="s">
        <v>55</v>
      </c>
      <c r="C22" s="102"/>
      <c r="D22" s="103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1" t="s">
        <v>56</v>
      </c>
      <c r="C23" s="102"/>
      <c r="D23" s="103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83" t="s">
        <v>57</v>
      </c>
      <c r="C24" s="84"/>
      <c r="D24" s="8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83" t="s">
        <v>58</v>
      </c>
      <c r="C25" s="84"/>
      <c r="D25" s="8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83" t="s">
        <v>59</v>
      </c>
      <c r="C26" s="84"/>
      <c r="D26" s="85"/>
      <c r="E26" s="46">
        <v>-714555</v>
      </c>
      <c r="F26" s="3" t="s">
        <v>4</v>
      </c>
      <c r="G26" s="4"/>
      <c r="H26" s="14"/>
      <c r="I26" s="1"/>
    </row>
    <row r="27" spans="1:9" x14ac:dyDescent="0.25">
      <c r="A27" s="1"/>
      <c r="B27" s="104" t="s">
        <v>60</v>
      </c>
      <c r="C27" s="105"/>
      <c r="D27" s="106"/>
      <c r="E27" s="17">
        <f>SUM(E20:E26)</f>
        <v>-44583570</v>
      </c>
      <c r="F27" s="6" t="s">
        <v>4</v>
      </c>
      <c r="G27" s="5"/>
      <c r="H27" s="15"/>
      <c r="I27" s="1"/>
    </row>
    <row r="28" spans="1:9" x14ac:dyDescent="0.25">
      <c r="A28" s="1"/>
      <c r="B28" s="104" t="s">
        <v>61</v>
      </c>
      <c r="C28" s="105"/>
      <c r="D28" s="106"/>
      <c r="E28" s="17">
        <f>E15+E19+E27</f>
        <v>23348082</v>
      </c>
      <c r="F28" s="6" t="s">
        <v>4</v>
      </c>
      <c r="G28" s="16">
        <f>IF(E28&lt;0,0,-E28)</f>
        <v>-23348082</v>
      </c>
      <c r="H28" s="6" t="s">
        <v>4</v>
      </c>
      <c r="I28" s="1"/>
    </row>
    <row r="29" spans="1:9" x14ac:dyDescent="0.25">
      <c r="A29" s="1"/>
      <c r="B29" s="98" t="s">
        <v>62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4" t="s">
        <v>62</v>
      </c>
      <c r="C30" s="105"/>
      <c r="D30" s="106"/>
      <c r="E30" s="45">
        <v>2290950</v>
      </c>
      <c r="F30" s="6" t="s">
        <v>4</v>
      </c>
      <c r="G30" s="17">
        <f>-$E$30</f>
        <v>-2290950</v>
      </c>
      <c r="H30" s="6" t="s">
        <v>4</v>
      </c>
      <c r="I30" s="1"/>
    </row>
    <row r="31" spans="1:9" x14ac:dyDescent="0.25">
      <c r="A31" s="1"/>
      <c r="B31" s="118" t="s">
        <v>135</v>
      </c>
      <c r="C31" s="99"/>
      <c r="D31" s="99"/>
      <c r="E31" s="99"/>
      <c r="F31" s="99"/>
      <c r="G31" s="99"/>
      <c r="H31" s="100"/>
      <c r="I31" s="1"/>
    </row>
    <row r="32" spans="1:9" ht="30" customHeight="1" x14ac:dyDescent="0.25">
      <c r="A32" s="1"/>
      <c r="B32" s="83" t="s">
        <v>136</v>
      </c>
      <c r="C32" s="84"/>
      <c r="D32" s="85"/>
      <c r="E32" s="46">
        <v>80087708</v>
      </c>
      <c r="F32" s="3" t="s">
        <v>4</v>
      </c>
      <c r="G32" s="9"/>
      <c r="H32" s="13"/>
      <c r="I32" s="1"/>
    </row>
    <row r="33" spans="1:9" x14ac:dyDescent="0.25">
      <c r="A33" s="1"/>
      <c r="B33" s="101" t="s">
        <v>63</v>
      </c>
      <c r="C33" s="102"/>
      <c r="D33" s="103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83" t="s">
        <v>64</v>
      </c>
      <c r="C34" s="84"/>
      <c r="D34" s="85"/>
      <c r="E34" s="46">
        <v>5412254</v>
      </c>
      <c r="F34" s="3" t="s">
        <v>4</v>
      </c>
      <c r="G34" s="5"/>
      <c r="H34" s="15"/>
      <c r="I34" s="1"/>
    </row>
    <row r="35" spans="1:9" x14ac:dyDescent="0.25">
      <c r="A35" s="1"/>
      <c r="B35" s="104" t="s">
        <v>65</v>
      </c>
      <c r="C35" s="105"/>
      <c r="D35" s="106"/>
      <c r="E35" s="17">
        <f>SUM(E32:E34)</f>
        <v>85499962</v>
      </c>
      <c r="F35" s="6" t="s">
        <v>4</v>
      </c>
      <c r="G35" s="17">
        <f>-E35</f>
        <v>-85499962</v>
      </c>
      <c r="H35" s="6" t="s">
        <v>4</v>
      </c>
      <c r="I35" s="1"/>
    </row>
    <row r="36" spans="1:9" x14ac:dyDescent="0.25">
      <c r="A36" s="1"/>
      <c r="B36" s="98" t="s">
        <v>41</v>
      </c>
      <c r="C36" s="99"/>
      <c r="D36" s="99"/>
      <c r="E36" s="99"/>
      <c r="F36" s="100"/>
      <c r="G36" s="18">
        <f>$G$9+$G$28+$G$30+$G$35</f>
        <v>25786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2016-12-14T13:59:26Z</dcterms:modified>
</cp:coreProperties>
</file>