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E31" i="19" l="1"/>
  <c r="C36" i="19" l="1"/>
  <c r="E36" i="19" s="1"/>
  <c r="F63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62" i="7" s="1"/>
  <c r="F46" i="2" l="1"/>
  <c r="C9" i="10" s="1"/>
  <c r="C15" i="11" l="1"/>
  <c r="C29" i="8" s="1"/>
  <c r="C15" i="13"/>
  <c r="C27" i="8" s="1"/>
  <c r="C14" i="4"/>
  <c r="C25" i="8" s="1"/>
  <c r="C24" i="3"/>
  <c r="C23" i="8" s="1"/>
  <c r="F64" i="7"/>
  <c r="C18" i="8" s="1"/>
  <c r="C18" i="3"/>
  <c r="C22" i="8" s="1"/>
  <c r="C12" i="3"/>
  <c r="C21" i="8" s="1"/>
  <c r="C8" i="4"/>
  <c r="C24" i="8" s="1"/>
  <c r="C10" i="10"/>
  <c r="C17" i="8" s="1"/>
  <c r="F4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<sst xmlns="http://schemas.openxmlformats.org/spreadsheetml/2006/main" count="619" uniqueCount="221">
  <si>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</si>
  <si>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</si>
  <si>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</si>
  <si>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</si>
  <si>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</si>
  <si>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</si>
  <si>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</si>
  <si>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</si>
  <si>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</si>
  <si>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</si>
  <si>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</si>
  <si>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</si>
  <si>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</si>
  <si>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</si>
  <si>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</si>
  <si>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</si>
  <si>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</si>
  <si>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</si>
  <si>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</si>
  <si>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</si>
  <si>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</si>
  <si>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</si>
  <si>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</si>
  <si>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</si>
  <si>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</si>
  <si>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</si>
  <si>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</si>
  <si>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</si>
  <si>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</si>
  <si>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</si>
  <si>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</si>
  <si>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</si>
  <si>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</si>
  <si>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</si>
  <si>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</si>
  <si>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</si>
  <si>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</si>
  <si>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</si>
  <si>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</si>
  <si>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</si>
  <si>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</si>
  <si>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</si>
  <si>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</si>
  <si>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</si>
  <si>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</si>
  <si>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</si>
  <si>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</si>
  <si>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</si>
  <si>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</si>
  <si>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</si>
  <si>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</si>
  <si>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</si>
  <si>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</si>
  <si>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</si>
  <si>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</si>
  <si>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</si>
  <si>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</si>
  <si>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</si>
  <si>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</si>
  <si>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</si>
  <si>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</si>
  <si>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</si>
  <si>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</si>
  <si>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</si>
  <si>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</si>
  <si>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</si>
  <si>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</si>
  <si>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</si>
  <si>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</si>
  <si>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</si>
  <si>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</si>
  <si>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</si>
  <si>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</si>
  <si>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</si>
  <si>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</si>
  <si>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</si>
  <si>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</si>
  <si>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</si>
  <si>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</si>
  <si>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</si>
  <si>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</si>
  <si>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</si>
  <si>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</si>
  <si>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</si>
  <si>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</si>
  <si>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</si>
  <si>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</si>
  <si>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</si>
  <si>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</si>
  <si>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</si>
  <si>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</si>
  <si>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</si>
  <si>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</si>
  <si>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</si>
  <si>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</si>
  <si>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</si>
  <si>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</si>
  <si>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</si>
  <si>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</si>
  <si>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</si>
  <si>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</si>
  <si>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</si>
  <si>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</si>
  <si>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</si>
  <si>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</si>
  <si>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</si>
  <si>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</si>
  <si>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</si>
  <si>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</si>
  <si>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</si>
  <si>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</si>
  <si>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</si>
  <si>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</si>
  <si>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</si>
  <si>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</si>
  <si>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</si>
  <si>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</si>
  <si>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</si>
  <si>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</si>
  <si>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</si>
  <si>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</si>
  <si>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</si>
  <si>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</si>
  <si>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</si>
  <si>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</si>
  <si>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</si>
  <si>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</si>
  <si>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</si>
  <si>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</si>
  <si>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</si>
  <si>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</si>
  <si>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</si>
  <si>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</si>
  <si>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</si>
  <si>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</si>
  <si>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</si>
  <si>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</si>
  <si>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</si>
  <si>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</si>
  <si>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</si>
  <si>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</si>
  <si>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</si>
  <si>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</si>
  <si>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</si>
  <si>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</si>
  <si>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</si>
  <si>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</si>
  <si>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</si>
  <si>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</si>
  <si>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</si>
  <si>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</si>
  <si>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</si>
  <si>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</si>
  <si>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</si>
  <si>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</si>
  <si>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</si>
  <si>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</si>
  <si>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</si>
  <si>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</si>
  <si>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</si>
  <si>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</si>
  <si>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</si>
  <si>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</si>
  <si>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</si>
  <si>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</si>
  <si>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</si>
  <si>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</si>
  <si>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</si>
  <si>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</si>
  <si>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</si>
  <si>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</si>
  <si>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</si>
  <si>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</si>
  <si>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</si>
  <si>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</si>
  <si>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</si>
  <si>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</si>
  <si>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</si>
  <si>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</si>
  <si>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</si>
  <si>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</si>
  <si>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</si>
  <si>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</si>
  <si>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</si>
  <si>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</si>
  <si>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</si>
  <si>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</si>
  <si>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</si>
  <si>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 Kilen (godkendt i PL2014) </t>
  </si>
  <si>
    <t>Jordbassin Klasse A</t>
  </si>
  <si>
    <t>Indløb-/udløbsarrangement</t>
  </si>
  <si>
    <t>Pumpestationer i brønde (&lt; 6,25 m2), Konstruktioner</t>
  </si>
  <si>
    <t xml:space="preserve">Ø 200 mm &lt; Ledningsnet ≤ Ø 500 mm </t>
  </si>
  <si>
    <t>Strømpeforing Ø 200 mm &lt; Ledningsnet ≤ Ø 500 mm</t>
  </si>
  <si>
    <t>Forsinkelsesbassiner, lukkede med automatisk rensning og SRO Miljøklasse A (500-1.000 m3) - Mek/EL</t>
  </si>
  <si>
    <t>Pumpestationer i brønde (&lt; 6,25 m2), Mek/EL</t>
  </si>
  <si>
    <t>Pumpestationer i brønde (&lt; 6,25 m2), SRO</t>
  </si>
  <si>
    <t>Administrationbygninger</t>
  </si>
  <si>
    <t>Pumpestationer m. overbygning (&lt; 20 m2), Mek/EL</t>
  </si>
  <si>
    <t>Værksteder, garager</t>
  </si>
  <si>
    <t>2014</t>
  </si>
  <si>
    <t>50</t>
  </si>
  <si>
    <t>75</t>
  </si>
  <si>
    <t>20</t>
  </si>
  <si>
    <t>10</t>
  </si>
  <si>
    <t>Kompressor</t>
  </si>
  <si>
    <t>Ledningsnet &gt; Ø 1600 mm (rørbassiner og transportledninger)</t>
  </si>
  <si>
    <t>Forsinkelsesbassiner, lukkede uden automatisk rensning og SRO Miljøklasse B (mindre end 1.000 m3)</t>
  </si>
  <si>
    <t>Ø 1200 mm &lt; Ledningsnet ≤ Ø 1600 mm</t>
  </si>
  <si>
    <t xml:space="preserve">Ledningsnet ≤ Ø 200 mm </t>
  </si>
  <si>
    <t>Strømpeforing ≤ Ø 200 mm</t>
  </si>
  <si>
    <t>Indløb med riste, Konstruktioner</t>
  </si>
  <si>
    <t>Forklaring, Konstruktioner</t>
  </si>
  <si>
    <t>Tjenestemandspensioner</t>
  </si>
  <si>
    <t>Ejendomsskatter</t>
  </si>
  <si>
    <t>Spildevandsafgift</t>
  </si>
  <si>
    <t>Køb af ydelser og produkter, der er omfattet af prisloftreguleringen, hos et andet selskab</t>
  </si>
  <si>
    <t>Klimatilspasning (Særlige aktiviteter til gavn for miljø og sundhed)</t>
  </si>
  <si>
    <t>Solrød Spildevand AS</t>
  </si>
  <si>
    <t>S087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</si>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</sst>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Solrød Spildevand AS</v>
      </c>
      <c r="B1" s="56"/>
      <c r="C1" s="56"/>
      <c r="D1" s="56"/>
      <c r="E1" s="56"/>
    </row>
    <row r="2" spans="1:5" x14ac:dyDescent="0.25">
      <c r="A2" s="222" t="str">
        <f>'1. Forside'!A2</f>
        <v>S087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217</v>
      </c>
      <c r="C7" s="51">
        <v>1450000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1450000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1296025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1150000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146025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Solrød Spildevand AS</v>
      </c>
      <c r="B1" s="26"/>
      <c r="C1" s="26"/>
      <c r="D1" s="26"/>
      <c r="E1" s="26"/>
    </row>
    <row r="2" spans="1:5" x14ac:dyDescent="0.25">
      <c r="A2" s="223" t="str">
        <f>'1. Forside'!A2</f>
        <v>S087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188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135782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-135782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Solrød Spildevand AS</v>
      </c>
      <c r="B1" s="26"/>
      <c r="C1" s="26"/>
      <c r="D1" s="26"/>
      <c r="E1" s="26"/>
    </row>
    <row r="2" spans="1:5" x14ac:dyDescent="0.25">
      <c r="A2" s="223" t="str">
        <f>'1. Forside'!A2</f>
        <v>S087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987040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937040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596913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446913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Solrød Spildevand AS</v>
      </c>
      <c r="B1" s="26"/>
      <c r="C1" s="26"/>
      <c r="D1" s="26"/>
      <c r="E1" s="26"/>
    </row>
    <row r="2" spans="1:5" x14ac:dyDescent="0.25">
      <c r="A2" s="223" t="str">
        <f>'1. Forside'!A2</f>
        <v>S087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-533417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-533417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Solrød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36368127.548530325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16094284.130590372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826688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337974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1089300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18348246.130590372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1363885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1363885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-1038510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-9319732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-10358242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9353889.1305903718</v>
      </c>
      <c r="D27" s="79" t="s">
        <v>0</v>
      </c>
      <c r="E27" s="10">
        <f>IF(C27&lt;0,0,-C27)</f>
        <v>-9353889.1305903718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23564834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23564834</v>
      </c>
      <c r="D36" s="79" t="s">
        <v>0</v>
      </c>
      <c r="E36" s="10">
        <f>-C36</f>
        <v>-23564834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3449404.4179399535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Solrød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1127374</v>
      </c>
      <c r="D7" s="224" t="s">
        <v>0</v>
      </c>
      <c r="E7" s="225">
        <v>3163730</v>
      </c>
      <c r="F7" s="224" t="s">
        <v>0</v>
      </c>
      <c r="G7" s="225">
        <v>3273691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-1127374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1127374</v>
      </c>
      <c r="D11" s="228" t="s">
        <v>0</v>
      </c>
      <c r="E11" s="55">
        <f>C11+E7-E8-E9</f>
        <v>4291104</v>
      </c>
      <c r="F11" s="228" t="s">
        <v>0</v>
      </c>
      <c r="G11" s="55">
        <f>E11+G7-G8-G9</f>
        <v>7564795</v>
      </c>
      <c r="H11" s="228" t="s">
        <v>0</v>
      </c>
      <c r="I11" s="55">
        <f>G11+I7-I8-I9</f>
        <v>7564795</v>
      </c>
      <c r="J11" s="228" t="s">
        <v>0</v>
      </c>
      <c r="K11" s="55">
        <f>K7-K8-K9+K10+I11</f>
        <v>6437421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Solrød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11340010.881235367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-43092.041348694394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11296918.839886673</v>
      </c>
      <c r="D13" s="79" t="s">
        <v>0</v>
      </c>
      <c r="E13" s="6">
        <f>C13</f>
        <v>11296918.839886673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15792304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220</v>
      </c>
      <c r="C16" s="14">
        <f>'6. Gennemførte investeringer'!F48</f>
        <v>1986625.5733333337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405911.1399999999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investeringer'!F64</f>
        <v>786296.66666666663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18971137.380000003</v>
      </c>
      <c r="D19" s="79" t="s">
        <v>0</v>
      </c>
      <c r="E19" s="8">
        <f>C19</f>
        <v>18971137.380000003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879062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61600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465516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1450000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146025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-135782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937040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446913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4250374</v>
      </c>
      <c r="D30" s="79" t="s">
        <v>0</v>
      </c>
      <c r="E30" s="6">
        <f>C30</f>
        <v>4250374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3449404.4179399535</v>
      </c>
      <c r="D34" s="79" t="s">
        <v>0</v>
      </c>
      <c r="E34" s="12">
        <f>C34</f>
        <v>3449404.4179399535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37967834.637826629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869314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43.67562772234961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Solrød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11340010.881235367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11340010.881235367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11340010.881235367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-43092.041348694394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Solrød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10014363.609218951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11296918.839886673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11340010.881235367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Solrød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589909627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15792304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15792304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5"/>
  <sheetViews>
    <sheetView view="pageLayout" topLeftCell="A22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Solrød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200</v>
      </c>
      <c r="D8" s="31" t="s">
        <v>201</v>
      </c>
      <c r="E8" s="32">
        <v>4939</v>
      </c>
      <c r="F8" s="34">
        <f t="shared" ref="F8" si="0">E8/D8</f>
        <v>98.78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200</v>
      </c>
      <c r="D9" s="31" t="s">
        <v>202</v>
      </c>
      <c r="E9" s="32">
        <v>426</v>
      </c>
      <c r="F9" s="34">
        <f t="shared" ref="F9:F45" si="1">E9/D9</f>
        <v>5.68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200</v>
      </c>
      <c r="D10" s="31" t="s">
        <v>201</v>
      </c>
      <c r="E10" s="32">
        <v>1754</v>
      </c>
      <c r="F10" s="34">
        <f t="shared" si="1"/>
        <v>35.08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200</v>
      </c>
      <c r="D11" s="31" t="s">
        <v>202</v>
      </c>
      <c r="E11" s="32">
        <v>9247</v>
      </c>
      <c r="F11" s="34">
        <f t="shared" si="1"/>
        <v>123.29333333333334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200</v>
      </c>
      <c r="D12" s="31" t="s">
        <v>201</v>
      </c>
      <c r="E12" s="32">
        <v>994</v>
      </c>
      <c r="F12" s="34">
        <f t="shared" si="1"/>
        <v>19.88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200</v>
      </c>
      <c r="D13" s="31" t="s">
        <v>201</v>
      </c>
      <c r="E13" s="32">
        <v>69538</v>
      </c>
      <c r="F13" s="34">
        <f t="shared" si="1"/>
        <v>1390.76</v>
      </c>
      <c r="G13" s="35" t="s">
        <v>0</v>
      </c>
      <c r="H13" s="26"/>
    </row>
    <row r="14" spans="1:8" s="150" customFormat="1" ht="26.25" x14ac:dyDescent="0.25">
      <c r="A14" s="26"/>
      <c r="B14" s="29" t="s">
        <v>194</v>
      </c>
      <c r="C14" s="30" t="s">
        <v>200</v>
      </c>
      <c r="D14" s="31" t="s">
        <v>203</v>
      </c>
      <c r="E14" s="32">
        <v>65614</v>
      </c>
      <c r="F14" s="34">
        <f t="shared" si="1"/>
        <v>3280.7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200</v>
      </c>
      <c r="D15" s="31" t="s">
        <v>202</v>
      </c>
      <c r="E15" s="32">
        <v>266280</v>
      </c>
      <c r="F15" s="34">
        <f t="shared" si="1"/>
        <v>3550.4</v>
      </c>
      <c r="G15" s="35" t="s">
        <v>0</v>
      </c>
      <c r="H15" s="26"/>
    </row>
    <row r="16" spans="1:8" s="150" customFormat="1" x14ac:dyDescent="0.25">
      <c r="A16" s="26"/>
      <c r="B16" s="29" t="s">
        <v>191</v>
      </c>
      <c r="C16" s="30" t="s">
        <v>200</v>
      </c>
      <c r="D16" s="31" t="s">
        <v>201</v>
      </c>
      <c r="E16" s="32">
        <v>295214</v>
      </c>
      <c r="F16" s="34">
        <f t="shared" si="1"/>
        <v>5904.28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200</v>
      </c>
      <c r="D17" s="31" t="s">
        <v>203</v>
      </c>
      <c r="E17" s="32">
        <v>2665212</v>
      </c>
      <c r="F17" s="34">
        <f t="shared" si="1"/>
        <v>133260.6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 t="s">
        <v>200</v>
      </c>
      <c r="D18" s="31" t="s">
        <v>204</v>
      </c>
      <c r="E18" s="32">
        <v>1864317</v>
      </c>
      <c r="F18" s="34">
        <f t="shared" si="1"/>
        <v>186431.7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200</v>
      </c>
      <c r="D19" s="31" t="s">
        <v>202</v>
      </c>
      <c r="E19" s="32">
        <v>767919</v>
      </c>
      <c r="F19" s="34">
        <f t="shared" si="1"/>
        <v>10238.92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200</v>
      </c>
      <c r="D20" s="31" t="s">
        <v>202</v>
      </c>
      <c r="E20" s="32">
        <v>1534386</v>
      </c>
      <c r="F20" s="34">
        <f t="shared" si="1"/>
        <v>20458.48</v>
      </c>
      <c r="G20" s="35" t="s">
        <v>0</v>
      </c>
      <c r="H20" s="26"/>
    </row>
    <row r="21" spans="1:8" s="150" customFormat="1" x14ac:dyDescent="0.25">
      <c r="A21" s="26"/>
      <c r="B21" s="29" t="s">
        <v>198</v>
      </c>
      <c r="C21" s="30" t="s">
        <v>200</v>
      </c>
      <c r="D21" s="31" t="s">
        <v>203</v>
      </c>
      <c r="E21" s="32">
        <v>18585</v>
      </c>
      <c r="F21" s="34">
        <f t="shared" si="1"/>
        <v>929.25</v>
      </c>
      <c r="G21" s="35" t="s">
        <v>0</v>
      </c>
      <c r="H21" s="26"/>
    </row>
    <row r="22" spans="1:8" s="150" customFormat="1" x14ac:dyDescent="0.25">
      <c r="A22" s="26"/>
      <c r="B22" s="29" t="s">
        <v>189</v>
      </c>
      <c r="C22" s="30" t="s">
        <v>200</v>
      </c>
      <c r="D22" s="31" t="s">
        <v>201</v>
      </c>
      <c r="E22" s="32">
        <v>42448</v>
      </c>
      <c r="F22" s="34">
        <f t="shared" si="1"/>
        <v>848.96</v>
      </c>
      <c r="G22" s="35" t="s">
        <v>0</v>
      </c>
      <c r="H22" s="26"/>
    </row>
    <row r="23" spans="1:8" s="150" customFormat="1" x14ac:dyDescent="0.25">
      <c r="A23" s="26"/>
      <c r="B23" s="29" t="s">
        <v>191</v>
      </c>
      <c r="C23" s="30" t="s">
        <v>200</v>
      </c>
      <c r="D23" s="31" t="s">
        <v>201</v>
      </c>
      <c r="E23" s="32">
        <v>561023</v>
      </c>
      <c r="F23" s="34">
        <f t="shared" si="1"/>
        <v>11220.46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200</v>
      </c>
      <c r="D24" s="31" t="s">
        <v>202</v>
      </c>
      <c r="E24" s="32">
        <v>36416</v>
      </c>
      <c r="F24" s="34">
        <f t="shared" si="1"/>
        <v>485.54666666666668</v>
      </c>
      <c r="G24" s="35" t="s">
        <v>0</v>
      </c>
      <c r="H24" s="26"/>
    </row>
    <row r="25" spans="1:8" s="150" customFormat="1" x14ac:dyDescent="0.25">
      <c r="A25" s="26"/>
      <c r="B25" s="29" t="s">
        <v>193</v>
      </c>
      <c r="C25" s="30" t="s">
        <v>200</v>
      </c>
      <c r="D25" s="31" t="s">
        <v>201</v>
      </c>
      <c r="E25" s="32">
        <v>21837</v>
      </c>
      <c r="F25" s="34">
        <f t="shared" si="1"/>
        <v>436.74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200</v>
      </c>
      <c r="D26" s="31" t="s">
        <v>201</v>
      </c>
      <c r="E26" s="32">
        <v>6068</v>
      </c>
      <c r="F26" s="34">
        <f t="shared" si="1"/>
        <v>121.36</v>
      </c>
      <c r="G26" s="35" t="s">
        <v>0</v>
      </c>
      <c r="H26" s="26"/>
    </row>
    <row r="27" spans="1:8" s="150" customFormat="1" x14ac:dyDescent="0.25">
      <c r="A27" s="26"/>
      <c r="B27" s="29" t="s">
        <v>195</v>
      </c>
      <c r="C27" s="30" t="s">
        <v>200</v>
      </c>
      <c r="D27" s="31" t="s">
        <v>203</v>
      </c>
      <c r="E27" s="32">
        <v>543983</v>
      </c>
      <c r="F27" s="34">
        <f t="shared" si="1"/>
        <v>27199.15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 t="s">
        <v>200</v>
      </c>
      <c r="D28" s="31" t="s">
        <v>202</v>
      </c>
      <c r="E28" s="32">
        <v>45038</v>
      </c>
      <c r="F28" s="34">
        <f t="shared" si="1"/>
        <v>600.50666666666666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 t="s">
        <v>200</v>
      </c>
      <c r="D29" s="31" t="s">
        <v>201</v>
      </c>
      <c r="E29" s="32">
        <v>5321772</v>
      </c>
      <c r="F29" s="34">
        <f t="shared" si="1"/>
        <v>106435.44</v>
      </c>
      <c r="G29" s="35" t="s">
        <v>0</v>
      </c>
      <c r="H29" s="26"/>
    </row>
    <row r="30" spans="1:8" s="150" customFormat="1" x14ac:dyDescent="0.25">
      <c r="A30" s="26"/>
      <c r="B30" s="29" t="s">
        <v>195</v>
      </c>
      <c r="C30" s="30" t="s">
        <v>200</v>
      </c>
      <c r="D30" s="31" t="s">
        <v>203</v>
      </c>
      <c r="E30" s="32">
        <v>16685</v>
      </c>
      <c r="F30" s="34">
        <f t="shared" si="1"/>
        <v>834.25</v>
      </c>
      <c r="G30" s="35" t="s">
        <v>0</v>
      </c>
      <c r="H30" s="26"/>
    </row>
    <row r="31" spans="1:8" s="150" customFormat="1" x14ac:dyDescent="0.25">
      <c r="A31" s="26"/>
      <c r="B31" s="29" t="s">
        <v>189</v>
      </c>
      <c r="C31" s="30" t="s">
        <v>200</v>
      </c>
      <c r="D31" s="31" t="s">
        <v>201</v>
      </c>
      <c r="E31" s="32">
        <v>1530904</v>
      </c>
      <c r="F31" s="34">
        <f t="shared" si="1"/>
        <v>30618.080000000002</v>
      </c>
      <c r="G31" s="35" t="s">
        <v>0</v>
      </c>
      <c r="H31" s="26"/>
    </row>
    <row r="32" spans="1:8" s="150" customFormat="1" x14ac:dyDescent="0.25">
      <c r="A32" s="26"/>
      <c r="B32" s="29" t="s">
        <v>190</v>
      </c>
      <c r="C32" s="30" t="s">
        <v>200</v>
      </c>
      <c r="D32" s="31" t="s">
        <v>202</v>
      </c>
      <c r="E32" s="32">
        <v>890059</v>
      </c>
      <c r="F32" s="34">
        <f t="shared" si="1"/>
        <v>11867.453333333333</v>
      </c>
      <c r="G32" s="35" t="s">
        <v>0</v>
      </c>
      <c r="H32" s="26"/>
    </row>
    <row r="33" spans="1:8" s="150" customFormat="1" x14ac:dyDescent="0.25">
      <c r="A33" s="26"/>
      <c r="B33" s="29" t="s">
        <v>191</v>
      </c>
      <c r="C33" s="30" t="s">
        <v>200</v>
      </c>
      <c r="D33" s="31" t="s">
        <v>201</v>
      </c>
      <c r="E33" s="32">
        <v>986291</v>
      </c>
      <c r="F33" s="34">
        <f t="shared" si="1"/>
        <v>19725.82</v>
      </c>
      <c r="G33" s="35" t="s">
        <v>0</v>
      </c>
      <c r="H33" s="26"/>
    </row>
    <row r="34" spans="1:8" s="150" customFormat="1" x14ac:dyDescent="0.25">
      <c r="A34" s="26"/>
      <c r="B34" s="29" t="s">
        <v>192</v>
      </c>
      <c r="C34" s="30" t="s">
        <v>200</v>
      </c>
      <c r="D34" s="31" t="s">
        <v>202</v>
      </c>
      <c r="E34" s="32">
        <v>366422</v>
      </c>
      <c r="F34" s="34">
        <f t="shared" si="1"/>
        <v>4885.626666666667</v>
      </c>
      <c r="G34" s="35" t="s">
        <v>0</v>
      </c>
      <c r="H34" s="26"/>
    </row>
    <row r="35" spans="1:8" s="150" customFormat="1" x14ac:dyDescent="0.25">
      <c r="A35" s="26"/>
      <c r="B35" s="29" t="s">
        <v>195</v>
      </c>
      <c r="C35" s="30" t="s">
        <v>200</v>
      </c>
      <c r="D35" s="31" t="s">
        <v>203</v>
      </c>
      <c r="E35" s="32">
        <v>19694</v>
      </c>
      <c r="F35" s="34">
        <f t="shared" si="1"/>
        <v>984.7</v>
      </c>
      <c r="G35" s="35" t="s">
        <v>0</v>
      </c>
      <c r="H35" s="26"/>
    </row>
    <row r="36" spans="1:8" s="150" customFormat="1" x14ac:dyDescent="0.25">
      <c r="A36" s="26"/>
      <c r="B36" s="29" t="s">
        <v>192</v>
      </c>
      <c r="C36" s="30" t="s">
        <v>200</v>
      </c>
      <c r="D36" s="31" t="s">
        <v>202</v>
      </c>
      <c r="E36" s="32">
        <v>26365</v>
      </c>
      <c r="F36" s="34">
        <f t="shared" si="1"/>
        <v>351.53333333333336</v>
      </c>
      <c r="G36" s="35" t="s">
        <v>0</v>
      </c>
      <c r="H36" s="26"/>
    </row>
    <row r="37" spans="1:8" s="150" customFormat="1" x14ac:dyDescent="0.25">
      <c r="A37" s="26"/>
      <c r="B37" s="29" t="s">
        <v>195</v>
      </c>
      <c r="C37" s="30" t="s">
        <v>200</v>
      </c>
      <c r="D37" s="31" t="s">
        <v>203</v>
      </c>
      <c r="E37" s="32">
        <v>91110</v>
      </c>
      <c r="F37" s="34">
        <f t="shared" si="1"/>
        <v>4555.5</v>
      </c>
      <c r="G37" s="35" t="s">
        <v>0</v>
      </c>
      <c r="H37" s="26"/>
    </row>
    <row r="38" spans="1:8" s="150" customFormat="1" x14ac:dyDescent="0.25">
      <c r="A38" s="26"/>
      <c r="B38" s="29" t="s">
        <v>195</v>
      </c>
      <c r="C38" s="30" t="s">
        <v>200</v>
      </c>
      <c r="D38" s="31" t="s">
        <v>203</v>
      </c>
      <c r="E38" s="32">
        <v>99857</v>
      </c>
      <c r="F38" s="34">
        <f t="shared" si="1"/>
        <v>4992.8500000000004</v>
      </c>
      <c r="G38" s="35" t="s">
        <v>0</v>
      </c>
      <c r="H38" s="26"/>
    </row>
    <row r="39" spans="1:8" s="150" customFormat="1" x14ac:dyDescent="0.25">
      <c r="A39" s="26"/>
      <c r="B39" s="29" t="s">
        <v>192</v>
      </c>
      <c r="C39" s="30" t="s">
        <v>200</v>
      </c>
      <c r="D39" s="31" t="s">
        <v>202</v>
      </c>
      <c r="E39" s="32">
        <v>161660</v>
      </c>
      <c r="F39" s="34">
        <f t="shared" si="1"/>
        <v>2155.4666666666667</v>
      </c>
      <c r="G39" s="35" t="s">
        <v>0</v>
      </c>
      <c r="H39" s="26"/>
    </row>
    <row r="40" spans="1:8" s="150" customFormat="1" x14ac:dyDescent="0.25">
      <c r="A40" s="26"/>
      <c r="B40" s="29" t="s">
        <v>189</v>
      </c>
      <c r="C40" s="30" t="s">
        <v>200</v>
      </c>
      <c r="D40" s="31" t="s">
        <v>201</v>
      </c>
      <c r="E40" s="32">
        <v>197515</v>
      </c>
      <c r="F40" s="34">
        <f t="shared" si="1"/>
        <v>3950.3</v>
      </c>
      <c r="G40" s="35" t="s">
        <v>0</v>
      </c>
      <c r="H40" s="26"/>
    </row>
    <row r="41" spans="1:8" s="150" customFormat="1" x14ac:dyDescent="0.25">
      <c r="A41" s="26"/>
      <c r="B41" s="29" t="s">
        <v>195</v>
      </c>
      <c r="C41" s="30" t="s">
        <v>200</v>
      </c>
      <c r="D41" s="31" t="s">
        <v>203</v>
      </c>
      <c r="E41" s="32">
        <v>15860</v>
      </c>
      <c r="F41" s="34">
        <f t="shared" si="1"/>
        <v>793</v>
      </c>
      <c r="G41" s="35" t="s">
        <v>0</v>
      </c>
      <c r="H41" s="26"/>
    </row>
    <row r="42" spans="1:8" s="150" customFormat="1" x14ac:dyDescent="0.25">
      <c r="A42" s="26"/>
      <c r="B42" s="29" t="s">
        <v>195</v>
      </c>
      <c r="C42" s="30" t="s">
        <v>200</v>
      </c>
      <c r="D42" s="31" t="s">
        <v>203</v>
      </c>
      <c r="E42" s="32">
        <v>27663</v>
      </c>
      <c r="F42" s="34">
        <f t="shared" si="1"/>
        <v>1383.15</v>
      </c>
      <c r="G42" s="35" t="s">
        <v>0</v>
      </c>
      <c r="H42" s="26"/>
    </row>
    <row r="43" spans="1:8" s="150" customFormat="1" x14ac:dyDescent="0.25">
      <c r="A43" s="26"/>
      <c r="B43" s="29" t="s">
        <v>195</v>
      </c>
      <c r="C43" s="30" t="s">
        <v>200</v>
      </c>
      <c r="D43" s="31" t="s">
        <v>203</v>
      </c>
      <c r="E43" s="32">
        <v>39257</v>
      </c>
      <c r="F43" s="34">
        <f t="shared" si="1"/>
        <v>1962.85</v>
      </c>
      <c r="G43" s="35" t="s">
        <v>0</v>
      </c>
      <c r="H43" s="26"/>
    </row>
    <row r="44" spans="1:8" s="150" customFormat="1" x14ac:dyDescent="0.25">
      <c r="A44" s="26"/>
      <c r="B44" s="29" t="s">
        <v>199</v>
      </c>
      <c r="C44" s="30" t="s">
        <v>200</v>
      </c>
      <c r="D44" s="31" t="s">
        <v>202</v>
      </c>
      <c r="E44" s="32">
        <v>61453</v>
      </c>
      <c r="F44" s="34">
        <f t="shared" si="1"/>
        <v>819.37333333333333</v>
      </c>
      <c r="G44" s="35" t="s">
        <v>0</v>
      </c>
      <c r="H44" s="26"/>
    </row>
    <row r="45" spans="1:8" s="150" customFormat="1" x14ac:dyDescent="0.25">
      <c r="A45" s="26"/>
      <c r="B45" s="29" t="s">
        <v>205</v>
      </c>
      <c r="C45" s="30" t="s">
        <v>200</v>
      </c>
      <c r="D45" s="31" t="s">
        <v>203</v>
      </c>
      <c r="E45" s="32">
        <v>158833</v>
      </c>
      <c r="F45" s="34">
        <f t="shared" si="1"/>
        <v>7941.65</v>
      </c>
      <c r="G45" s="35" t="s">
        <v>0</v>
      </c>
      <c r="H45" s="26"/>
    </row>
    <row r="46" spans="1:8" s="150" customFormat="1" x14ac:dyDescent="0.25">
      <c r="A46" s="26"/>
      <c r="B46" s="23" t="s">
        <v>72</v>
      </c>
      <c r="C46" s="160"/>
      <c r="D46" s="160"/>
      <c r="E46" s="160"/>
      <c r="F46" s="36">
        <f>SUM(F8:F45)</f>
        <v>610897.56999999995</v>
      </c>
      <c r="G46" s="37" t="s">
        <v>0</v>
      </c>
      <c r="H46" s="26"/>
    </row>
    <row r="47" spans="1:8" s="150" customFormat="1" x14ac:dyDescent="0.25">
      <c r="A47" s="26"/>
      <c r="B47" s="107" t="s">
        <v>136</v>
      </c>
      <c r="C47" s="161"/>
      <c r="D47" s="161"/>
      <c r="E47" s="161"/>
      <c r="F47" s="66">
        <v>1375728.0033333336</v>
      </c>
      <c r="G47" s="37" t="s">
        <v>0</v>
      </c>
      <c r="H47" s="26"/>
    </row>
    <row r="48" spans="1:8" s="150" customFormat="1" x14ac:dyDescent="0.25">
      <c r="A48" s="26"/>
      <c r="B48" s="39" t="s">
        <v>69</v>
      </c>
      <c r="C48" s="162"/>
      <c r="D48" s="162"/>
      <c r="E48" s="163"/>
      <c r="F48" s="38">
        <f>F46+F47</f>
        <v>1986625.5733333337</v>
      </c>
      <c r="G48" s="38" t="s">
        <v>0</v>
      </c>
      <c r="H48" s="26"/>
    </row>
    <row r="49" spans="1:8" s="150" customFormat="1" x14ac:dyDescent="0.25">
      <c r="A49" s="26"/>
      <c r="B49" s="26"/>
      <c r="C49" s="26"/>
      <c r="D49" s="26"/>
      <c r="E49" s="26"/>
      <c r="F49" s="26"/>
      <c r="G49" s="26"/>
      <c r="H49" s="26"/>
    </row>
    <row r="50" spans="1:8" s="150" customFormat="1" x14ac:dyDescent="0.25">
      <c r="A50" s="26"/>
      <c r="B50" s="26"/>
      <c r="C50" s="26"/>
      <c r="D50" s="26"/>
      <c r="E50" s="26"/>
      <c r="F50" s="26"/>
      <c r="G50" s="26"/>
      <c r="H50" s="26"/>
    </row>
    <row r="51" spans="1:8" s="150" customFormat="1" x14ac:dyDescent="0.25">
      <c r="A51" s="26"/>
      <c r="B51" s="26"/>
      <c r="C51" s="26"/>
      <c r="D51" s="26"/>
      <c r="E51" s="26"/>
      <c r="F51" s="26"/>
      <c r="G51" s="26"/>
      <c r="H51" s="26"/>
    </row>
    <row r="52" spans="1:8" s="150" customFormat="1" hidden="1" x14ac:dyDescent="0.25"/>
    <row r="53" spans="1:8" s="150" customFormat="1" hidden="1" x14ac:dyDescent="0.25"/>
    <row r="54" spans="1:8" s="150" customFormat="1" hidden="1" x14ac:dyDescent="0.25"/>
    <row r="55" spans="1:8" s="150" customFormat="1" ht="14.45" hidden="1" customHeight="1" x14ac:dyDescent="0.25"/>
    <row r="56" spans="1:8" s="150" customFormat="1" ht="14.45" hidden="1" customHeight="1" x14ac:dyDescent="0.25"/>
    <row r="57" spans="1:8" s="150" customFormat="1" ht="15" hidden="1" customHeight="1" x14ac:dyDescent="0.25"/>
    <row r="58" spans="1:8" s="150" customFormat="1" ht="15" hidden="1" customHeight="1" x14ac:dyDescent="0.25"/>
    <row r="59" spans="1:8" s="150" customFormat="1" ht="15" hidden="1" customHeight="1" x14ac:dyDescent="0.25"/>
    <row r="60" spans="1:8" s="150" customFormat="1" ht="15" hidden="1" customHeight="1" x14ac:dyDescent="0.25"/>
    <row r="61" spans="1:8" s="150" customFormat="1" ht="15" hidden="1" customHeight="1" x14ac:dyDescent="0.25"/>
    <row r="62" spans="1:8" s="150" customFormat="1" hidden="1" x14ac:dyDescent="0.25"/>
    <row r="63" spans="1:8" s="150" customFormat="1" hidden="1" x14ac:dyDescent="0.25"/>
    <row r="64" spans="1:8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Solrød Spildevand AS</v>
      </c>
      <c r="B1" s="164"/>
      <c r="C1" s="164"/>
      <c r="D1" s="164"/>
      <c r="E1" s="164"/>
    </row>
    <row r="2" spans="1:5" x14ac:dyDescent="0.25">
      <c r="A2" s="1" t="str">
        <f>'1. Forside'!A2</f>
        <v>S087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444967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370917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investeringer'!F46</f>
        <v>610897.56999999995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405911.1399999999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8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Solrød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50</v>
      </c>
      <c r="E8" s="32">
        <v>50000</v>
      </c>
      <c r="F8" s="45">
        <f>E8/D8</f>
        <v>1000</v>
      </c>
      <c r="G8" s="35" t="s">
        <v>0</v>
      </c>
      <c r="H8" s="26"/>
    </row>
    <row r="9" spans="1:8" s="150" customFormat="1" x14ac:dyDescent="0.25">
      <c r="A9" s="26"/>
      <c r="B9" s="29" t="s">
        <v>195</v>
      </c>
      <c r="C9" s="30">
        <v>2015</v>
      </c>
      <c r="D9" s="31">
        <v>20</v>
      </c>
      <c r="E9" s="32">
        <v>200000</v>
      </c>
      <c r="F9" s="45">
        <f t="shared" ref="F9:F61" si="0">E9/D9</f>
        <v>10000</v>
      </c>
      <c r="G9" s="35" t="s">
        <v>0</v>
      </c>
      <c r="H9" s="26"/>
    </row>
    <row r="10" spans="1:8" s="150" customFormat="1" x14ac:dyDescent="0.25">
      <c r="A10" s="26"/>
      <c r="B10" s="29" t="s">
        <v>196</v>
      </c>
      <c r="C10" s="30">
        <v>2015</v>
      </c>
      <c r="D10" s="31">
        <v>10</v>
      </c>
      <c r="E10" s="32">
        <v>50000</v>
      </c>
      <c r="F10" s="45">
        <f t="shared" si="0"/>
        <v>5000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50</v>
      </c>
      <c r="E11" s="32">
        <v>140000</v>
      </c>
      <c r="F11" s="45">
        <f t="shared" si="0"/>
        <v>2800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>
        <v>2015</v>
      </c>
      <c r="D12" s="31">
        <v>50</v>
      </c>
      <c r="E12" s="32">
        <v>140000</v>
      </c>
      <c r="F12" s="45">
        <f t="shared" si="0"/>
        <v>2800</v>
      </c>
      <c r="G12" s="35" t="s">
        <v>0</v>
      </c>
      <c r="H12" s="26"/>
    </row>
    <row r="13" spans="1:8" s="150" customFormat="1" x14ac:dyDescent="0.25">
      <c r="A13" s="26"/>
      <c r="B13" s="29" t="s">
        <v>195</v>
      </c>
      <c r="C13" s="30">
        <v>2015</v>
      </c>
      <c r="D13" s="31">
        <v>20</v>
      </c>
      <c r="E13" s="32">
        <v>100000</v>
      </c>
      <c r="F13" s="45">
        <f t="shared" si="0"/>
        <v>5000</v>
      </c>
      <c r="G13" s="35" t="s">
        <v>0</v>
      </c>
      <c r="H13" s="26"/>
    </row>
    <row r="14" spans="1:8" s="150" customFormat="1" x14ac:dyDescent="0.25">
      <c r="A14" s="26"/>
      <c r="B14" s="29" t="s">
        <v>196</v>
      </c>
      <c r="C14" s="30">
        <v>2015</v>
      </c>
      <c r="D14" s="31">
        <v>10</v>
      </c>
      <c r="E14" s="32">
        <v>300000</v>
      </c>
      <c r="F14" s="45">
        <f t="shared" si="0"/>
        <v>30000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>
        <v>2015</v>
      </c>
      <c r="D15" s="31">
        <v>20</v>
      </c>
      <c r="E15" s="32">
        <v>75000</v>
      </c>
      <c r="F15" s="45">
        <f t="shared" si="0"/>
        <v>3750</v>
      </c>
      <c r="G15" s="35" t="s">
        <v>0</v>
      </c>
      <c r="H15" s="26"/>
    </row>
    <row r="16" spans="1:8" s="150" customFormat="1" x14ac:dyDescent="0.25">
      <c r="A16" s="26"/>
      <c r="B16" s="29" t="s">
        <v>206</v>
      </c>
      <c r="C16" s="30">
        <v>2015</v>
      </c>
      <c r="D16" s="31">
        <v>75</v>
      </c>
      <c r="E16" s="32">
        <v>100000</v>
      </c>
      <c r="F16" s="45">
        <f t="shared" si="0"/>
        <v>1333.3333333333333</v>
      </c>
      <c r="G16" s="35" t="s">
        <v>0</v>
      </c>
      <c r="H16" s="26"/>
    </row>
    <row r="17" spans="1:8" s="150" customFormat="1" ht="26.25" x14ac:dyDescent="0.25">
      <c r="A17" s="26"/>
      <c r="B17" s="29" t="s">
        <v>207</v>
      </c>
      <c r="C17" s="30">
        <v>2015</v>
      </c>
      <c r="D17" s="31">
        <v>50</v>
      </c>
      <c r="E17" s="32">
        <v>150000</v>
      </c>
      <c r="F17" s="45">
        <f t="shared" si="0"/>
        <v>3000</v>
      </c>
      <c r="G17" s="35" t="s">
        <v>0</v>
      </c>
      <c r="H17" s="26"/>
    </row>
    <row r="18" spans="1:8" s="150" customFormat="1" x14ac:dyDescent="0.25">
      <c r="A18" s="26"/>
      <c r="B18" s="29" t="s">
        <v>190</v>
      </c>
      <c r="C18" s="30">
        <v>2015</v>
      </c>
      <c r="D18" s="31">
        <v>75</v>
      </c>
      <c r="E18" s="32">
        <v>250000</v>
      </c>
      <c r="F18" s="45">
        <f t="shared" si="0"/>
        <v>3333.3333333333335</v>
      </c>
      <c r="G18" s="35" t="s">
        <v>0</v>
      </c>
      <c r="H18" s="26"/>
    </row>
    <row r="19" spans="1:8" s="150" customFormat="1" x14ac:dyDescent="0.25">
      <c r="A19" s="26"/>
      <c r="B19" s="29" t="s">
        <v>208</v>
      </c>
      <c r="C19" s="30">
        <v>2015</v>
      </c>
      <c r="D19" s="31">
        <v>75</v>
      </c>
      <c r="E19" s="32">
        <v>700000</v>
      </c>
      <c r="F19" s="45">
        <f t="shared" si="0"/>
        <v>9333.3333333333339</v>
      </c>
      <c r="G19" s="35" t="s">
        <v>0</v>
      </c>
      <c r="H19" s="26"/>
    </row>
    <row r="20" spans="1:8" s="150" customFormat="1" ht="26.25" x14ac:dyDescent="0.25">
      <c r="A20" s="26"/>
      <c r="B20" s="29" t="s">
        <v>207</v>
      </c>
      <c r="C20" s="30">
        <v>2015</v>
      </c>
      <c r="D20" s="31">
        <v>50</v>
      </c>
      <c r="E20" s="32">
        <v>5000000</v>
      </c>
      <c r="F20" s="45">
        <f t="shared" si="0"/>
        <v>100000</v>
      </c>
      <c r="G20" s="35" t="s">
        <v>0</v>
      </c>
      <c r="H20" s="26"/>
    </row>
    <row r="21" spans="1:8" s="150" customFormat="1" x14ac:dyDescent="0.25">
      <c r="A21" s="26"/>
      <c r="B21" s="29" t="s">
        <v>190</v>
      </c>
      <c r="C21" s="30">
        <v>2015</v>
      </c>
      <c r="D21" s="31">
        <v>75</v>
      </c>
      <c r="E21" s="32">
        <v>300000</v>
      </c>
      <c r="F21" s="45">
        <f t="shared" si="0"/>
        <v>4000</v>
      </c>
      <c r="G21" s="35" t="s">
        <v>0</v>
      </c>
      <c r="H21" s="26"/>
    </row>
    <row r="22" spans="1:8" s="150" customFormat="1" x14ac:dyDescent="0.25">
      <c r="A22" s="26"/>
      <c r="B22" s="29" t="s">
        <v>206</v>
      </c>
      <c r="C22" s="30">
        <v>2015</v>
      </c>
      <c r="D22" s="31">
        <v>75</v>
      </c>
      <c r="E22" s="32">
        <v>50000</v>
      </c>
      <c r="F22" s="45">
        <f t="shared" si="0"/>
        <v>666.66666666666663</v>
      </c>
      <c r="G22" s="35" t="s">
        <v>0</v>
      </c>
      <c r="H22" s="26"/>
    </row>
    <row r="23" spans="1:8" s="150" customFormat="1" ht="26.25" x14ac:dyDescent="0.25">
      <c r="A23" s="26"/>
      <c r="B23" s="29" t="s">
        <v>207</v>
      </c>
      <c r="C23" s="30">
        <v>2015</v>
      </c>
      <c r="D23" s="31">
        <v>50</v>
      </c>
      <c r="E23" s="32">
        <v>367000</v>
      </c>
      <c r="F23" s="45">
        <f t="shared" si="0"/>
        <v>7340</v>
      </c>
      <c r="G23" s="35" t="s">
        <v>0</v>
      </c>
      <c r="H23" s="26"/>
    </row>
    <row r="24" spans="1:8" s="150" customFormat="1" x14ac:dyDescent="0.25">
      <c r="A24" s="26"/>
      <c r="B24" s="29" t="s">
        <v>190</v>
      </c>
      <c r="C24" s="30">
        <v>2015</v>
      </c>
      <c r="D24" s="31">
        <v>75</v>
      </c>
      <c r="E24" s="32">
        <v>83000</v>
      </c>
      <c r="F24" s="45">
        <f t="shared" si="0"/>
        <v>1106.6666666666667</v>
      </c>
      <c r="G24" s="35" t="s">
        <v>0</v>
      </c>
      <c r="H24" s="26"/>
    </row>
    <row r="25" spans="1:8" s="150" customFormat="1" x14ac:dyDescent="0.25">
      <c r="A25" s="26"/>
      <c r="B25" s="29" t="s">
        <v>209</v>
      </c>
      <c r="C25" s="30">
        <v>2015</v>
      </c>
      <c r="D25" s="31">
        <v>75</v>
      </c>
      <c r="E25" s="32">
        <v>150000</v>
      </c>
      <c r="F25" s="45">
        <f t="shared" si="0"/>
        <v>2000</v>
      </c>
      <c r="G25" s="35" t="s">
        <v>0</v>
      </c>
      <c r="H25" s="26"/>
    </row>
    <row r="26" spans="1:8" s="150" customFormat="1" x14ac:dyDescent="0.25">
      <c r="A26" s="26"/>
      <c r="B26" s="29" t="s">
        <v>190</v>
      </c>
      <c r="C26" s="30">
        <v>2015</v>
      </c>
      <c r="D26" s="31">
        <v>75</v>
      </c>
      <c r="E26" s="32">
        <v>50000</v>
      </c>
      <c r="F26" s="45">
        <f t="shared" si="0"/>
        <v>666.66666666666663</v>
      </c>
      <c r="G26" s="35" t="s">
        <v>0</v>
      </c>
      <c r="H26" s="26"/>
    </row>
    <row r="27" spans="1:8" s="150" customFormat="1" x14ac:dyDescent="0.25">
      <c r="A27" s="26"/>
      <c r="B27" s="29" t="s">
        <v>209</v>
      </c>
      <c r="C27" s="30">
        <v>2015</v>
      </c>
      <c r="D27" s="31">
        <v>75</v>
      </c>
      <c r="E27" s="32">
        <v>2000000</v>
      </c>
      <c r="F27" s="45">
        <f t="shared" si="0"/>
        <v>26666.666666666668</v>
      </c>
      <c r="G27" s="35" t="s">
        <v>0</v>
      </c>
      <c r="H27" s="26"/>
    </row>
    <row r="28" spans="1:8" s="150" customFormat="1" ht="26.25" x14ac:dyDescent="0.25">
      <c r="A28" s="26"/>
      <c r="B28" s="29" t="s">
        <v>207</v>
      </c>
      <c r="C28" s="30">
        <v>2015</v>
      </c>
      <c r="D28" s="31">
        <v>50</v>
      </c>
      <c r="E28" s="32">
        <v>1100000</v>
      </c>
      <c r="F28" s="45">
        <f t="shared" si="0"/>
        <v>22000</v>
      </c>
      <c r="G28" s="35" t="s">
        <v>0</v>
      </c>
      <c r="H28" s="26"/>
    </row>
    <row r="29" spans="1:8" s="150" customFormat="1" x14ac:dyDescent="0.25">
      <c r="A29" s="26"/>
      <c r="B29" s="29" t="s">
        <v>190</v>
      </c>
      <c r="C29" s="30">
        <v>2015</v>
      </c>
      <c r="D29" s="31">
        <v>75</v>
      </c>
      <c r="E29" s="32">
        <v>200000</v>
      </c>
      <c r="F29" s="45">
        <f t="shared" si="0"/>
        <v>2666.6666666666665</v>
      </c>
      <c r="G29" s="35" t="s">
        <v>0</v>
      </c>
      <c r="H29" s="26"/>
    </row>
    <row r="30" spans="1:8" s="150" customFormat="1" x14ac:dyDescent="0.25">
      <c r="A30" s="26"/>
      <c r="B30" s="29" t="s">
        <v>191</v>
      </c>
      <c r="C30" s="30">
        <v>2015</v>
      </c>
      <c r="D30" s="31">
        <v>50</v>
      </c>
      <c r="E30" s="32">
        <v>150000</v>
      </c>
      <c r="F30" s="45">
        <f t="shared" si="0"/>
        <v>3000</v>
      </c>
      <c r="G30" s="35" t="s">
        <v>0</v>
      </c>
      <c r="H30" s="26"/>
    </row>
    <row r="31" spans="1:8" s="150" customFormat="1" x14ac:dyDescent="0.25">
      <c r="A31" s="26"/>
      <c r="B31" s="29" t="s">
        <v>195</v>
      </c>
      <c r="C31" s="30">
        <v>2015</v>
      </c>
      <c r="D31" s="31">
        <v>20</v>
      </c>
      <c r="E31" s="32">
        <v>50000</v>
      </c>
      <c r="F31" s="45">
        <f t="shared" si="0"/>
        <v>2500</v>
      </c>
      <c r="G31" s="35" t="s">
        <v>0</v>
      </c>
      <c r="H31" s="26"/>
    </row>
    <row r="32" spans="1:8" s="150" customFormat="1" x14ac:dyDescent="0.25">
      <c r="A32" s="26"/>
      <c r="B32" s="29" t="s">
        <v>209</v>
      </c>
      <c r="C32" s="30">
        <v>2015</v>
      </c>
      <c r="D32" s="31">
        <v>75</v>
      </c>
      <c r="E32" s="32">
        <v>1500000</v>
      </c>
      <c r="F32" s="45">
        <f t="shared" si="0"/>
        <v>20000</v>
      </c>
      <c r="G32" s="35" t="s">
        <v>0</v>
      </c>
      <c r="H32" s="26"/>
    </row>
    <row r="33" spans="1:8" s="150" customFormat="1" ht="26.25" x14ac:dyDescent="0.25">
      <c r="A33" s="26"/>
      <c r="B33" s="29" t="s">
        <v>207</v>
      </c>
      <c r="C33" s="30">
        <v>2015</v>
      </c>
      <c r="D33" s="31">
        <v>50</v>
      </c>
      <c r="E33" s="32">
        <v>500000</v>
      </c>
      <c r="F33" s="45">
        <f t="shared" si="0"/>
        <v>10000</v>
      </c>
      <c r="G33" s="35" t="s">
        <v>0</v>
      </c>
      <c r="H33" s="26"/>
    </row>
    <row r="34" spans="1:8" s="150" customFormat="1" x14ac:dyDescent="0.25">
      <c r="A34" s="26"/>
      <c r="B34" s="29" t="s">
        <v>190</v>
      </c>
      <c r="C34" s="30">
        <v>2015</v>
      </c>
      <c r="D34" s="31">
        <v>75</v>
      </c>
      <c r="E34" s="32">
        <v>200000</v>
      </c>
      <c r="F34" s="45">
        <f t="shared" si="0"/>
        <v>2666.6666666666665</v>
      </c>
      <c r="G34" s="35" t="s">
        <v>0</v>
      </c>
      <c r="H34" s="26"/>
    </row>
    <row r="35" spans="1:8" s="150" customFormat="1" x14ac:dyDescent="0.25">
      <c r="A35" s="26"/>
      <c r="B35" s="29" t="s">
        <v>209</v>
      </c>
      <c r="C35" s="30">
        <v>2015</v>
      </c>
      <c r="D35" s="31">
        <v>75</v>
      </c>
      <c r="E35" s="32">
        <v>300000</v>
      </c>
      <c r="F35" s="45">
        <f t="shared" si="0"/>
        <v>4000</v>
      </c>
      <c r="G35" s="35" t="s">
        <v>0</v>
      </c>
      <c r="H35" s="26"/>
    </row>
    <row r="36" spans="1:8" s="150" customFormat="1" x14ac:dyDescent="0.25">
      <c r="A36" s="26"/>
      <c r="B36" s="29" t="s">
        <v>209</v>
      </c>
      <c r="C36" s="30">
        <v>2015</v>
      </c>
      <c r="D36" s="31">
        <v>75</v>
      </c>
      <c r="E36" s="32">
        <v>2000000</v>
      </c>
      <c r="F36" s="45">
        <f t="shared" si="0"/>
        <v>26666.666666666668</v>
      </c>
      <c r="G36" s="35" t="s">
        <v>0</v>
      </c>
      <c r="H36" s="26"/>
    </row>
    <row r="37" spans="1:8" s="150" customFormat="1" x14ac:dyDescent="0.25">
      <c r="A37" s="26"/>
      <c r="B37" s="29" t="s">
        <v>191</v>
      </c>
      <c r="C37" s="30">
        <v>2015</v>
      </c>
      <c r="D37" s="31">
        <v>50</v>
      </c>
      <c r="E37" s="32">
        <v>500000</v>
      </c>
      <c r="F37" s="45">
        <f t="shared" si="0"/>
        <v>10000</v>
      </c>
      <c r="G37" s="35" t="s">
        <v>0</v>
      </c>
      <c r="H37" s="26"/>
    </row>
    <row r="38" spans="1:8" s="150" customFormat="1" x14ac:dyDescent="0.25">
      <c r="A38" s="26"/>
      <c r="B38" s="29" t="s">
        <v>209</v>
      </c>
      <c r="C38" s="30">
        <v>2015</v>
      </c>
      <c r="D38" s="31">
        <v>75</v>
      </c>
      <c r="E38" s="32">
        <v>100000</v>
      </c>
      <c r="F38" s="45">
        <f t="shared" si="0"/>
        <v>1333.3333333333333</v>
      </c>
      <c r="G38" s="35" t="s">
        <v>0</v>
      </c>
      <c r="H38" s="26"/>
    </row>
    <row r="39" spans="1:8" s="150" customFormat="1" x14ac:dyDescent="0.25">
      <c r="A39" s="26"/>
      <c r="B39" s="29" t="s">
        <v>210</v>
      </c>
      <c r="C39" s="30">
        <v>2015</v>
      </c>
      <c r="D39" s="31">
        <v>50</v>
      </c>
      <c r="E39" s="32">
        <v>100000</v>
      </c>
      <c r="F39" s="45">
        <f t="shared" si="0"/>
        <v>2000</v>
      </c>
      <c r="G39" s="35" t="s">
        <v>0</v>
      </c>
      <c r="H39" s="26"/>
    </row>
    <row r="40" spans="1:8" s="150" customFormat="1" x14ac:dyDescent="0.25">
      <c r="A40" s="26"/>
      <c r="B40" s="29" t="s">
        <v>209</v>
      </c>
      <c r="C40" s="30">
        <v>2015</v>
      </c>
      <c r="D40" s="31">
        <v>75</v>
      </c>
      <c r="E40" s="32">
        <v>150000</v>
      </c>
      <c r="F40" s="45">
        <f t="shared" si="0"/>
        <v>2000</v>
      </c>
      <c r="G40" s="35" t="s">
        <v>0</v>
      </c>
      <c r="H40" s="26"/>
    </row>
    <row r="41" spans="1:8" s="150" customFormat="1" x14ac:dyDescent="0.25">
      <c r="A41" s="26"/>
      <c r="B41" s="29" t="s">
        <v>192</v>
      </c>
      <c r="C41" s="30">
        <v>2015</v>
      </c>
      <c r="D41" s="31">
        <v>50</v>
      </c>
      <c r="E41" s="32">
        <v>5000000</v>
      </c>
      <c r="F41" s="45">
        <f t="shared" si="0"/>
        <v>100000</v>
      </c>
      <c r="G41" s="35" t="s">
        <v>0</v>
      </c>
      <c r="H41" s="26"/>
    </row>
    <row r="42" spans="1:8" s="150" customFormat="1" x14ac:dyDescent="0.25">
      <c r="A42" s="26"/>
      <c r="B42" s="29" t="s">
        <v>211</v>
      </c>
      <c r="C42" s="30">
        <v>2015</v>
      </c>
      <c r="D42" s="31">
        <v>50</v>
      </c>
      <c r="E42" s="32">
        <v>600000</v>
      </c>
      <c r="F42" s="45">
        <f t="shared" si="0"/>
        <v>12000</v>
      </c>
      <c r="G42" s="35" t="s">
        <v>0</v>
      </c>
      <c r="H42" s="26"/>
    </row>
    <row r="43" spans="1:8" s="150" customFormat="1" x14ac:dyDescent="0.25">
      <c r="A43" s="26"/>
      <c r="B43" s="29" t="s">
        <v>195</v>
      </c>
      <c r="C43" s="30">
        <v>2015</v>
      </c>
      <c r="D43" s="31">
        <v>20</v>
      </c>
      <c r="E43" s="32">
        <v>350000</v>
      </c>
      <c r="F43" s="45">
        <f t="shared" si="0"/>
        <v>17500</v>
      </c>
      <c r="G43" s="35" t="s">
        <v>0</v>
      </c>
      <c r="H43" s="26"/>
    </row>
    <row r="44" spans="1:8" s="150" customFormat="1" x14ac:dyDescent="0.25">
      <c r="A44" s="26"/>
      <c r="B44" s="29" t="s">
        <v>196</v>
      </c>
      <c r="C44" s="30">
        <v>2015</v>
      </c>
      <c r="D44" s="31">
        <v>10</v>
      </c>
      <c r="E44" s="32">
        <v>50000</v>
      </c>
      <c r="F44" s="45">
        <f t="shared" si="0"/>
        <v>5000</v>
      </c>
      <c r="G44" s="35" t="s">
        <v>0</v>
      </c>
      <c r="H44" s="26"/>
    </row>
    <row r="45" spans="1:8" s="150" customFormat="1" x14ac:dyDescent="0.25">
      <c r="A45" s="26"/>
      <c r="B45" s="29" t="s">
        <v>212</v>
      </c>
      <c r="C45" s="30">
        <v>2015</v>
      </c>
      <c r="D45" s="31">
        <v>50</v>
      </c>
      <c r="E45" s="32">
        <v>200000</v>
      </c>
      <c r="F45" s="45">
        <f t="shared" si="0"/>
        <v>4000</v>
      </c>
      <c r="G45" s="35" t="s">
        <v>0</v>
      </c>
      <c r="H45" s="26"/>
    </row>
    <row r="46" spans="1:8" s="150" customFormat="1" x14ac:dyDescent="0.25">
      <c r="A46" s="26"/>
      <c r="B46" s="29" t="s">
        <v>191</v>
      </c>
      <c r="C46" s="30">
        <v>2016</v>
      </c>
      <c r="D46" s="31">
        <v>50</v>
      </c>
      <c r="E46" s="32">
        <v>300000</v>
      </c>
      <c r="F46" s="45">
        <f t="shared" si="0"/>
        <v>6000</v>
      </c>
      <c r="G46" s="35" t="s">
        <v>0</v>
      </c>
      <c r="H46" s="26"/>
    </row>
    <row r="47" spans="1:8" s="150" customFormat="1" x14ac:dyDescent="0.25">
      <c r="A47" s="26"/>
      <c r="B47" s="29" t="s">
        <v>209</v>
      </c>
      <c r="C47" s="30">
        <v>2016</v>
      </c>
      <c r="D47" s="31">
        <v>75</v>
      </c>
      <c r="E47" s="32">
        <v>500000</v>
      </c>
      <c r="F47" s="45">
        <f t="shared" si="0"/>
        <v>6666.666666666667</v>
      </c>
      <c r="G47" s="35" t="s">
        <v>0</v>
      </c>
      <c r="H47" s="26"/>
    </row>
    <row r="48" spans="1:8" s="150" customFormat="1" ht="26.25" x14ac:dyDescent="0.25">
      <c r="A48" s="26"/>
      <c r="B48" s="29" t="s">
        <v>207</v>
      </c>
      <c r="C48" s="30">
        <v>2016</v>
      </c>
      <c r="D48" s="31">
        <v>50</v>
      </c>
      <c r="E48" s="32">
        <v>2000000</v>
      </c>
      <c r="F48" s="45">
        <f t="shared" si="0"/>
        <v>40000</v>
      </c>
      <c r="G48" s="35" t="s">
        <v>0</v>
      </c>
      <c r="H48" s="26"/>
    </row>
    <row r="49" spans="1:8" s="150" customFormat="1" x14ac:dyDescent="0.25">
      <c r="A49" s="26"/>
      <c r="B49" s="29" t="s">
        <v>190</v>
      </c>
      <c r="C49" s="30">
        <v>2016</v>
      </c>
      <c r="D49" s="31">
        <v>75</v>
      </c>
      <c r="E49" s="32">
        <v>500000</v>
      </c>
      <c r="F49" s="45">
        <f t="shared" si="0"/>
        <v>6666.666666666667</v>
      </c>
      <c r="G49" s="35" t="s">
        <v>0</v>
      </c>
      <c r="H49" s="26"/>
    </row>
    <row r="50" spans="1:8" s="150" customFormat="1" x14ac:dyDescent="0.25">
      <c r="A50" s="26"/>
      <c r="B50" s="29" t="s">
        <v>209</v>
      </c>
      <c r="C50" s="30">
        <v>2016</v>
      </c>
      <c r="D50" s="31">
        <v>75</v>
      </c>
      <c r="E50" s="32">
        <v>3650000</v>
      </c>
      <c r="F50" s="45">
        <f t="shared" si="0"/>
        <v>48666.666666666664</v>
      </c>
      <c r="G50" s="35" t="s">
        <v>0</v>
      </c>
      <c r="H50" s="26"/>
    </row>
    <row r="51" spans="1:8" s="150" customFormat="1" ht="26.25" x14ac:dyDescent="0.25">
      <c r="A51" s="26"/>
      <c r="B51" s="29" t="s">
        <v>207</v>
      </c>
      <c r="C51" s="30">
        <v>2016</v>
      </c>
      <c r="D51" s="31">
        <v>50</v>
      </c>
      <c r="E51" s="32">
        <v>2100000</v>
      </c>
      <c r="F51" s="45">
        <f t="shared" si="0"/>
        <v>42000</v>
      </c>
      <c r="G51" s="35" t="s">
        <v>0</v>
      </c>
      <c r="H51" s="26"/>
    </row>
    <row r="52" spans="1:8" s="150" customFormat="1" x14ac:dyDescent="0.25">
      <c r="A52" s="26"/>
      <c r="B52" s="29" t="s">
        <v>190</v>
      </c>
      <c r="C52" s="30">
        <v>2016</v>
      </c>
      <c r="D52" s="31">
        <v>75</v>
      </c>
      <c r="E52" s="32">
        <v>750000</v>
      </c>
      <c r="F52" s="45">
        <f t="shared" si="0"/>
        <v>10000</v>
      </c>
      <c r="G52" s="35" t="s">
        <v>0</v>
      </c>
      <c r="H52" s="26"/>
    </row>
    <row r="53" spans="1:8" s="150" customFormat="1" x14ac:dyDescent="0.25">
      <c r="A53" s="26"/>
      <c r="B53" s="29" t="s">
        <v>191</v>
      </c>
      <c r="C53" s="30">
        <v>2016</v>
      </c>
      <c r="D53" s="31">
        <v>50</v>
      </c>
      <c r="E53" s="32">
        <v>500000</v>
      </c>
      <c r="F53" s="45">
        <f t="shared" si="0"/>
        <v>10000</v>
      </c>
      <c r="G53" s="35" t="s">
        <v>0</v>
      </c>
      <c r="H53" s="26"/>
    </row>
    <row r="54" spans="1:8" s="150" customFormat="1" x14ac:dyDescent="0.25">
      <c r="A54" s="26"/>
      <c r="B54" s="29" t="s">
        <v>209</v>
      </c>
      <c r="C54" s="30">
        <v>2016</v>
      </c>
      <c r="D54" s="31">
        <v>75</v>
      </c>
      <c r="E54" s="32">
        <v>1600000</v>
      </c>
      <c r="F54" s="45">
        <f t="shared" si="0"/>
        <v>21333.333333333332</v>
      </c>
      <c r="G54" s="35" t="s">
        <v>0</v>
      </c>
      <c r="H54" s="26"/>
    </row>
    <row r="55" spans="1:8" s="150" customFormat="1" ht="26.25" x14ac:dyDescent="0.25">
      <c r="A55" s="26"/>
      <c r="B55" s="29" t="s">
        <v>207</v>
      </c>
      <c r="C55" s="30">
        <v>2016</v>
      </c>
      <c r="D55" s="31">
        <v>50</v>
      </c>
      <c r="E55" s="32">
        <v>500000</v>
      </c>
      <c r="F55" s="45">
        <f t="shared" si="0"/>
        <v>10000</v>
      </c>
      <c r="G55" s="35" t="s">
        <v>0</v>
      </c>
      <c r="H55" s="26"/>
    </row>
    <row r="56" spans="1:8" s="150" customFormat="1" x14ac:dyDescent="0.25">
      <c r="A56" s="26"/>
      <c r="B56" s="29" t="s">
        <v>190</v>
      </c>
      <c r="C56" s="30">
        <v>2016</v>
      </c>
      <c r="D56" s="31">
        <v>75</v>
      </c>
      <c r="E56" s="32">
        <v>100000</v>
      </c>
      <c r="F56" s="45">
        <f t="shared" si="0"/>
        <v>1333.3333333333333</v>
      </c>
      <c r="G56" s="35" t="s">
        <v>0</v>
      </c>
      <c r="H56" s="26"/>
    </row>
    <row r="57" spans="1:8" s="150" customFormat="1" x14ac:dyDescent="0.25">
      <c r="A57" s="26"/>
      <c r="B57" s="29" t="s">
        <v>209</v>
      </c>
      <c r="C57" s="30">
        <v>2016</v>
      </c>
      <c r="D57" s="31">
        <v>75</v>
      </c>
      <c r="E57" s="32">
        <v>300000</v>
      </c>
      <c r="F57" s="45">
        <f t="shared" si="0"/>
        <v>4000</v>
      </c>
      <c r="G57" s="35" t="s">
        <v>0</v>
      </c>
      <c r="H57" s="26"/>
    </row>
    <row r="58" spans="1:8" s="150" customFormat="1" x14ac:dyDescent="0.25">
      <c r="A58" s="26"/>
      <c r="B58" s="29" t="s">
        <v>209</v>
      </c>
      <c r="C58" s="30">
        <v>2016</v>
      </c>
      <c r="D58" s="31">
        <v>50</v>
      </c>
      <c r="E58" s="32">
        <v>4000000</v>
      </c>
      <c r="F58" s="45">
        <f t="shared" si="0"/>
        <v>80000</v>
      </c>
      <c r="G58" s="35" t="s">
        <v>0</v>
      </c>
      <c r="H58" s="26"/>
    </row>
    <row r="59" spans="1:8" s="150" customFormat="1" x14ac:dyDescent="0.25">
      <c r="A59" s="26"/>
      <c r="B59" s="29" t="s">
        <v>211</v>
      </c>
      <c r="C59" s="30">
        <v>2016</v>
      </c>
      <c r="D59" s="31">
        <v>50</v>
      </c>
      <c r="E59" s="32">
        <v>500000</v>
      </c>
      <c r="F59" s="45">
        <f t="shared" si="0"/>
        <v>10000</v>
      </c>
      <c r="G59" s="35" t="s">
        <v>0</v>
      </c>
      <c r="H59" s="26"/>
    </row>
    <row r="60" spans="1:8" s="150" customFormat="1" x14ac:dyDescent="0.25">
      <c r="A60" s="26"/>
      <c r="B60" s="29" t="s">
        <v>195</v>
      </c>
      <c r="C60" s="30">
        <v>2016</v>
      </c>
      <c r="D60" s="31">
        <v>20</v>
      </c>
      <c r="E60" s="32">
        <v>350000</v>
      </c>
      <c r="F60" s="45">
        <f t="shared" si="0"/>
        <v>17500</v>
      </c>
      <c r="G60" s="35" t="s">
        <v>0</v>
      </c>
      <c r="H60" s="26"/>
    </row>
    <row r="61" spans="1:8" s="150" customFormat="1" x14ac:dyDescent="0.25">
      <c r="A61" s="26"/>
      <c r="B61" s="29" t="s">
        <v>196</v>
      </c>
      <c r="C61" s="30">
        <v>2016</v>
      </c>
      <c r="D61" s="31">
        <v>10</v>
      </c>
      <c r="E61" s="32">
        <v>50000</v>
      </c>
      <c r="F61" s="45">
        <f t="shared" si="0"/>
        <v>5000</v>
      </c>
      <c r="G61" s="35" t="s">
        <v>0</v>
      </c>
      <c r="H61" s="26"/>
    </row>
    <row r="62" spans="1:8" s="150" customFormat="1" x14ac:dyDescent="0.25">
      <c r="A62" s="26"/>
      <c r="B62" s="109" t="s">
        <v>73</v>
      </c>
      <c r="C62" s="167"/>
      <c r="D62" s="168"/>
      <c r="E62" s="169"/>
      <c r="F62" s="46">
        <f>SUMIF(C8:C61,"2015",F8:F61)</f>
        <v>467129.99999999994</v>
      </c>
      <c r="G62" s="47" t="s">
        <v>0</v>
      </c>
      <c r="H62" s="26"/>
    </row>
    <row r="63" spans="1:8" s="150" customFormat="1" x14ac:dyDescent="0.25">
      <c r="A63" s="26"/>
      <c r="B63" s="107" t="s">
        <v>134</v>
      </c>
      <c r="C63" s="170"/>
      <c r="D63" s="171"/>
      <c r="E63" s="172"/>
      <c r="F63" s="46">
        <f>SUMIF(C8:C61,"2016",F8:F61)</f>
        <v>319166.66666666669</v>
      </c>
      <c r="G63" s="47" t="s">
        <v>0</v>
      </c>
      <c r="H63" s="26"/>
    </row>
    <row r="64" spans="1:8" s="150" customFormat="1" x14ac:dyDescent="0.25">
      <c r="A64" s="26"/>
      <c r="B64" s="50" t="s">
        <v>36</v>
      </c>
      <c r="C64" s="173"/>
      <c r="D64" s="174"/>
      <c r="E64" s="174"/>
      <c r="F64" s="48">
        <f>F62+F63</f>
        <v>786296.66666666663</v>
      </c>
      <c r="G64" s="49" t="s">
        <v>0</v>
      </c>
      <c r="H64" s="26"/>
    </row>
    <row r="65" spans="1:8" s="150" customFormat="1" x14ac:dyDescent="0.25">
      <c r="A65" s="26"/>
      <c r="B65" s="26"/>
      <c r="C65" s="166"/>
      <c r="D65" s="26"/>
      <c r="E65" s="26"/>
      <c r="F65" s="26"/>
      <c r="G65" s="26"/>
      <c r="H65" s="26"/>
    </row>
    <row r="66" spans="1:8" s="150" customFormat="1" x14ac:dyDescent="0.25">
      <c r="A66" s="26"/>
      <c r="B66" s="26"/>
      <c r="C66" s="166"/>
      <c r="D66" s="26"/>
      <c r="E66" s="26"/>
      <c r="F66" s="26"/>
      <c r="G66" s="26"/>
      <c r="H66" s="26"/>
    </row>
    <row r="67" spans="1:8" s="150" customFormat="1" x14ac:dyDescent="0.25">
      <c r="A67" s="26"/>
      <c r="B67" s="26"/>
      <c r="C67" s="166"/>
      <c r="D67" s="26"/>
      <c r="E67" s="26"/>
      <c r="F67" s="175"/>
      <c r="G67" s="175"/>
      <c r="H67" s="26"/>
    </row>
    <row r="68" spans="1:8" s="150" customFormat="1" hidden="1" x14ac:dyDescent="0.25">
      <c r="C68" s="176"/>
    </row>
    <row r="69" spans="1:8" s="150" customFormat="1" hidden="1" x14ac:dyDescent="0.25">
      <c r="C69" s="176"/>
    </row>
    <row r="70" spans="1:8" s="150" customFormat="1" hidden="1" x14ac:dyDescent="0.25">
      <c r="C70" s="176"/>
    </row>
    <row r="71" spans="1:8" s="150" customFormat="1" hidden="1" x14ac:dyDescent="0.25">
      <c r="C71" s="176"/>
    </row>
    <row r="72" spans="1:8" s="150" customFormat="1" hidden="1" x14ac:dyDescent="0.25">
      <c r="C72" s="176"/>
    </row>
    <row r="73" spans="1:8" s="150" customFormat="1" hidden="1" x14ac:dyDescent="0.25">
      <c r="C73" s="176"/>
    </row>
    <row r="74" spans="1:8" s="150" customFormat="1" hidden="1" x14ac:dyDescent="0.25">
      <c r="C74" s="17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t="12" hidden="1" customHeight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Solrød Spildevand AS</v>
      </c>
      <c r="B1" s="56"/>
      <c r="C1" s="56"/>
      <c r="D1" s="178"/>
      <c r="E1" s="56"/>
    </row>
    <row r="2" spans="1:5" x14ac:dyDescent="0.25">
      <c r="A2" s="222" t="str">
        <f>'1. Forside'!A2</f>
        <v>S087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213</v>
      </c>
      <c r="C8" s="51">
        <v>102062</v>
      </c>
      <c r="D8" s="182" t="s">
        <v>0</v>
      </c>
      <c r="E8" s="56"/>
    </row>
    <row r="9" spans="1:5" x14ac:dyDescent="0.25">
      <c r="A9" s="56"/>
      <c r="B9" s="207" t="s">
        <v>214</v>
      </c>
      <c r="C9" s="51">
        <v>75000</v>
      </c>
      <c r="D9" s="182" t="s">
        <v>0</v>
      </c>
      <c r="E9" s="56"/>
    </row>
    <row r="10" spans="1:5" x14ac:dyDescent="0.25">
      <c r="A10" s="56"/>
      <c r="B10" s="207" t="s">
        <v>215</v>
      </c>
      <c r="C10" s="51">
        <v>351000</v>
      </c>
      <c r="D10" s="182" t="s">
        <v>0</v>
      </c>
      <c r="E10" s="56"/>
    </row>
    <row r="11" spans="1:5" x14ac:dyDescent="0.25">
      <c r="A11" s="56"/>
      <c r="B11" s="207" t="s">
        <v>216</v>
      </c>
      <c r="C11" s="51">
        <v>318000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879062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40000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21600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61600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1249516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784000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465516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2015-08-27T12:24:30Z</cp:lastPrinted>
  <dcterms:created xsi:type="dcterms:W3CDTF">2014-01-17T08:54:17Z</dcterms:created>
  <dcterms:modified xsi:type="dcterms:W3CDTF">2015-10-05T12:14:39Z</dcterms:modified>
</cp:coreProperties>
</file>