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state="hidden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42" i="2" l="1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75" i="2" s="1"/>
  <c r="F40" i="2"/>
  <c r="F41" i="2"/>
  <c r="C26" i="8" l="1"/>
  <c r="E31" i="19" l="1"/>
  <c r="C36" i="19" l="1"/>
  <c r="E36" i="19" s="1"/>
  <c r="F33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8" i="16"/>
  <c r="C9" i="9" l="1"/>
  <c r="C15" i="8" s="1"/>
  <c r="E29" i="19"/>
  <c r="C13" i="15"/>
  <c r="C15" i="15" s="1"/>
  <c r="C11" i="8" s="1"/>
  <c r="C22" i="16"/>
  <c r="C8" i="8" s="1"/>
  <c r="C9" i="11"/>
  <c r="C28" i="8" s="1"/>
  <c r="C10" i="16" l="1"/>
  <c r="C11" i="17"/>
  <c r="K10" i="17" s="1"/>
  <c r="C16" i="16"/>
  <c r="C13" i="19"/>
  <c r="C27" i="19" s="1"/>
  <c r="C34" i="16"/>
  <c r="C9" i="8" s="1"/>
  <c r="C7" i="8"/>
  <c r="C17" i="16" l="1"/>
  <c r="E27" i="19"/>
  <c r="E37" i="19" s="1"/>
  <c r="C34" i="8" s="1"/>
  <c r="E34" i="8" s="1"/>
  <c r="E11" i="17"/>
  <c r="G11" i="17" s="1"/>
  <c r="I11" i="17" s="1"/>
  <c r="K11" i="17" s="1"/>
  <c r="C8" i="15"/>
  <c r="C9" i="12" l="1"/>
  <c r="C32" i="8" s="1"/>
  <c r="E32" i="8" s="1"/>
  <c r="C9" i="13" l="1"/>
  <c r="F8" i="2" l="1"/>
  <c r="F8" i="7"/>
  <c r="F32" i="7" s="1"/>
  <c r="C9" i="10" l="1"/>
  <c r="C15" i="11" l="1"/>
  <c r="C29" i="8" s="1"/>
  <c r="C15" i="13"/>
  <c r="C27" i="8" s="1"/>
  <c r="C14" i="4"/>
  <c r="C25" i="8" s="1"/>
  <c r="C23" i="3"/>
  <c r="C23" i="8" s="1"/>
  <c r="F34" i="7"/>
  <c r="C18" i="8" s="1"/>
  <c r="C17" i="3"/>
  <c r="C22" i="8" s="1"/>
  <c r="C11" i="3"/>
  <c r="C21" i="8" s="1"/>
  <c r="C8" i="4"/>
  <c r="C24" i="8" s="1"/>
  <c r="C10" i="10"/>
  <c r="C17" i="8" s="1"/>
  <c r="F77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<sst xmlns="http://schemas.openxmlformats.org/spreadsheetml/2006/main" count="689" uniqueCount="249">
  <si>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</si>
  <si>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</si>
  <si>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</si>
  <si>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</si>
  <si>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</si>
  <si>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</si>
  <si>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</si>
  <si>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</si>
  <si>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</si>
  <si>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</si>
  <si>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</si>
  <si>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</si>
  <si>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</si>
  <si>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</si>
  <si>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</si>
  <si>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</si>
  <si>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</si>
  <si>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</si>
  <si>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</si>
  <si>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</si>
  <si>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</si>
  <si>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</si>
  <si>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</si>
  <si>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</si>
  <si>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</si>
  <si>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</si>
  <si>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</si>
  <si>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</si>
  <si>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</si>
  <si>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</si>
  <si>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</si>
  <si>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</si>
  <si>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</si>
  <si>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</si>
  <si>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</si>
  <si>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</si>
  <si>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</si>
  <si>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</si>
  <si>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</si>
  <si>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</si>
  <si>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</si>
  <si>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</si>
  <si>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</si>
  <si>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</si>
  <si>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</si>
  <si>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</si>
  <si>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</si>
  <si>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</si>
  <si>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</si>
  <si>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</si>
  <si>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</si>
  <si>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</si>
  <si>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</si>
  <si>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</si>
  <si>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</si>
  <si>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</si>
  <si>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</si>
  <si>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</si>
  <si>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</si>
  <si>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</si>
  <si>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</si>
  <si>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</si>
  <si>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</si>
  <si>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</si>
  <si>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</si>
  <si>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</si>
  <si>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</si>
  <si>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</si>
  <si>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</si>
  <si>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</si>
  <si>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</si>
  <si>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</si>
  <si>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</si>
  <si>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</si>
  <si>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</si>
  <si>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</si>
  <si>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</si>
  <si>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</si>
  <si>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</si>
  <si>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</si>
  <si>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</si>
  <si>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</si>
  <si>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</si>
  <si>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</si>
  <si>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</si>
  <si>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</si>
  <si>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</si>
  <si>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</si>
  <si>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</si>
  <si>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</si>
  <si>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</si>
  <si>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</si>
  <si>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</si>
  <si>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</si>
  <si>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</si>
  <si>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</si>
  <si>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</si>
  <si>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</si>
  <si>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</si>
  <si>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</si>
  <si>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</si>
  <si>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</si>
  <si>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</si>
  <si>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</si>
  <si>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</si>
  <si>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</si>
  <si>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</si>
  <si>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</si>
  <si>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</si>
  <si>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</si>
  <si>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</si>
  <si>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</si>
  <si>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</si>
  <si>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</si>
  <si>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</si>
  <si>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</si>
  <si>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</si>
  <si>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</si>
  <si>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</si>
  <si>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</si>
  <si>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</si>
  <si>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</si>
  <si>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</si>
  <si>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</si>
  <si>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</si>
  <si>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</si>
  <si>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</si>
  <si>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</si>
  <si>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</si>
  <si>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</si>
  <si>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</si>
  <si>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</si>
  <si>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</si>
  <si>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</si>
  <si>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</si>
  <si>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</si>
  <si>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</si>
  <si>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</si>
  <si>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</si>
  <si>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</si>
  <si>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</si>
  <si>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</si>
  <si>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</si>
  <si>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</si>
  <si>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</si>
  <si>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</si>
  <si>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</si>
  <si>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</si>
  <si>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</si>
  <si>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</si>
  <si>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</si>
  <si>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</si>
  <si>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</si>
  <si>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</si>
  <si>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</si>
  <si>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</si>
  <si>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</si>
  <si>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</si>
  <si>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</si>
  <si>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</si>
  <si>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</si>
  <si>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</si>
  <si>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</si>
  <si>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</si>
  <si>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</si>
  <si>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</si>
  <si>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</si>
  <si>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</si>
  <si>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</si>
  <si>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</si>
  <si>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</si>
  <si>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</si>
  <si>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</si>
  <si>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</si>
  <si>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</si>
  <si>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</si>
  <si>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</si>
  <si>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</si>
  <si>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</si>
  <si>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</si>
  <si>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</si>
  <si>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</si>
  <si>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</si>
  <si>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</si>
  <si>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</si>
  <si>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</si>
  <si>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</si>
  <si>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</si>
  <si>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</si>
  <si>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</si>
  <si>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</si>
  <si>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</si>
  <si>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</si>
  <si>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</si>
  <si>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</si>
  <si>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 xml:space="preserve">Ledningsnet ≤ Ø 200 mm </t>
  </si>
  <si>
    <t xml:space="preserve">Ø 200 mm &lt; Ledningsnet ≤ Ø 500 mm </t>
  </si>
  <si>
    <t>Ø 500 mm &lt; Ledningsnet ≤ Ø 800 mm</t>
  </si>
  <si>
    <t>Brønde</t>
  </si>
  <si>
    <t>Stik</t>
  </si>
  <si>
    <t>Tryksatte minipumpestationer (husstandssystemer)</t>
  </si>
  <si>
    <t>Pumpeinstallation Miljøklasse A (100-300 l/s) - Mek/EL</t>
  </si>
  <si>
    <t>Pumpeinstallation Miljøklasse A (100-300 l/s) - SRO</t>
  </si>
  <si>
    <t>Pumpeinstallation Miljøklasse A (300-600 l/s) - Mek/EL</t>
  </si>
  <si>
    <t>Forsinkelsesbassiner, lukkede uden automatisk rensning og SRO Miljøklasse B (mindre end 1.000 m3)</t>
  </si>
  <si>
    <t>Jordbassin Klasse A</t>
  </si>
  <si>
    <t>Indløb-/udløbsarrangement</t>
  </si>
  <si>
    <t>Indløb med riste, Mek/EL</t>
  </si>
  <si>
    <t>Indløb med riste, SRO</t>
  </si>
  <si>
    <t>Beluftningstanke, Mek/EL</t>
  </si>
  <si>
    <t>Efterklaringstanke, Mek/El</t>
  </si>
  <si>
    <t>Beluftningstanke, SRO</t>
  </si>
  <si>
    <t>Pumpestationer i brønde (&lt; 6,25 m2), SRO</t>
  </si>
  <si>
    <t>Beluftningstanke, Konstruktioner</t>
  </si>
  <si>
    <t>Efterklaringstanke, Konstruktioner</t>
  </si>
  <si>
    <t>Køretøjer, små lastvogne (&lt; 3.500 kg.)</t>
  </si>
  <si>
    <t>Køretøjer, entreprenørmaskiner</t>
  </si>
  <si>
    <t>Kælder</t>
  </si>
  <si>
    <t>Flowmålere</t>
  </si>
  <si>
    <t>Hegn</t>
  </si>
  <si>
    <t>Oversvømmelseskort</t>
  </si>
  <si>
    <t>2014</t>
  </si>
  <si>
    <t>75</t>
  </si>
  <si>
    <t>30</t>
  </si>
  <si>
    <t>20</t>
  </si>
  <si>
    <t>10</t>
  </si>
  <si>
    <t>50</t>
  </si>
  <si>
    <t>5</t>
  </si>
  <si>
    <t>60</t>
  </si>
  <si>
    <t>15</t>
  </si>
  <si>
    <t>Pumpestationer i brønde (&lt; 6,25 m2), Mek/EL</t>
  </si>
  <si>
    <t>Pumpestationer i brønde (&lt; 6,25 m2), Konstruktioner</t>
  </si>
  <si>
    <t>Pumpestationer m. overbygning (&lt; 20 m2), Konstruktioner</t>
  </si>
  <si>
    <t>Pumpestationer m. overbygning (&lt; 20 m2), Mek/EL</t>
  </si>
  <si>
    <t>Pumpestationer i underjordiske bygværker (&lt;50 m2), Mek/El</t>
  </si>
  <si>
    <t>Pumpestationer m. overbygning (&lt; 20 m2), SRO</t>
  </si>
  <si>
    <t>Strømpeforing ≤ Ø 200 mm</t>
  </si>
  <si>
    <t>Forsinkelsesbassiner, lukkede med automatisk rensning og SRO Miljøklasse A (500-1.000 m3) - Konstruktioner</t>
  </si>
  <si>
    <t>Forsinkelsesbassiner, lukkede med automatisk rensning og SRO Miljøklasse A (500-1.000 m3) - Mek/EL</t>
  </si>
  <si>
    <t xml:space="preserve">Forsinkelsesbassiner, lukkede med automatisk rensning og SRO Miljøklasse A (500-1.000 m3) - SRO </t>
  </si>
  <si>
    <t>Klimatilpasning (badevandssikring)</t>
  </si>
  <si>
    <t>Ejendomsskatter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</si>
  <si>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</si>
  <si>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</si>
  <si>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</si>
  <si>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Udtræk af midlertidig forhøjelse efter § 8, stk. 5 (prisfremskrevet)</t>
  </si>
  <si>
    <t>Stevns Spildevand AS</t>
  </si>
  <si>
    <t>S089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</si>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</sst>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7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1" fillId="0" borderId="29" xfId="0" applyFont="1" applyBorder="1" applyAlignment="1" applyProtection="1">
      <alignment wrapText="1"/>
    </xf>
    <xf numFmtId="3" fontId="1" fillId="0" borderId="29" xfId="0" applyNumberFormat="1" applyFont="1" applyBorder="1" applyAlignment="1" applyProtection="1">
      <alignment horizontal="right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246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247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8" t="s">
        <v>58</v>
      </c>
      <c r="E8" s="258"/>
      <c r="F8" s="258"/>
      <c r="G8" s="123"/>
      <c r="H8" s="123"/>
      <c r="I8" s="123"/>
    </row>
    <row r="9" spans="1:9" x14ac:dyDescent="0.25">
      <c r="A9" s="121"/>
      <c r="B9" s="121"/>
      <c r="C9" s="121"/>
      <c r="D9" s="263" t="s">
        <v>110</v>
      </c>
      <c r="E9" s="263"/>
      <c r="F9" s="263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9" t="s">
        <v>59</v>
      </c>
      <c r="E13" s="259"/>
      <c r="F13" s="259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60" t="s">
        <v>60</v>
      </c>
      <c r="E16" s="261"/>
      <c r="F16" s="262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4" t="s">
        <v>2</v>
      </c>
      <c r="E17" s="235"/>
      <c r="F17" s="236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4" t="s">
        <v>135</v>
      </c>
      <c r="E18" s="235"/>
      <c r="F18" s="236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5" t="s">
        <v>44</v>
      </c>
      <c r="E19" s="256"/>
      <c r="F19" s="257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5" t="s">
        <v>61</v>
      </c>
      <c r="E20" s="256"/>
      <c r="F20" s="257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5" t="s">
        <v>91</v>
      </c>
      <c r="E21" s="256"/>
      <c r="F21" s="257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5" t="s">
        <v>62</v>
      </c>
      <c r="E22" s="256"/>
      <c r="F22" s="257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2" t="s">
        <v>42</v>
      </c>
      <c r="E23" s="253"/>
      <c r="F23" s="254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9" t="s">
        <v>63</v>
      </c>
      <c r="E24" s="250"/>
      <c r="F24" s="251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6" t="s">
        <v>64</v>
      </c>
      <c r="E25" s="247"/>
      <c r="F25" s="248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3" t="s">
        <v>43</v>
      </c>
      <c r="E26" s="244"/>
      <c r="F26" s="245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0" t="s">
        <v>65</v>
      </c>
      <c r="E27" s="241"/>
      <c r="F27" s="242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31" t="s">
        <v>145</v>
      </c>
      <c r="E28" s="232"/>
      <c r="F28" s="233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7" t="s">
        <v>146</v>
      </c>
      <c r="E29" s="238"/>
      <c r="F29" s="239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Stevns Spildevand AS</v>
      </c>
      <c r="B1" s="56"/>
      <c r="C1" s="56"/>
      <c r="D1" s="56"/>
      <c r="E1" s="56"/>
    </row>
    <row r="2" spans="1:5" x14ac:dyDescent="0.25">
      <c r="A2" s="222" t="str">
        <f>'1. Forside'!A2</f>
        <v>S089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7" t="s">
        <v>125</v>
      </c>
      <c r="C4" s="267"/>
      <c r="D4" s="267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240</v>
      </c>
      <c r="C7" s="51">
        <v>36000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36000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65160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89200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-24040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Stevns Spildevand AS</v>
      </c>
      <c r="B1" s="26"/>
      <c r="C1" s="26"/>
      <c r="D1" s="26"/>
      <c r="E1" s="26"/>
    </row>
    <row r="2" spans="1:5" x14ac:dyDescent="0.25">
      <c r="A2" s="223" t="str">
        <f>'1. Forside'!A2</f>
        <v>S089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7" t="s">
        <v>124</v>
      </c>
      <c r="C4" s="267"/>
      <c r="D4" s="267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4" t="s">
        <v>158</v>
      </c>
      <c r="C7" s="275"/>
      <c r="D7" s="276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4" t="s">
        <v>159</v>
      </c>
      <c r="C12" s="275"/>
      <c r="D12" s="276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Stevns Spildevand AS</v>
      </c>
      <c r="B1" s="26"/>
      <c r="C1" s="26"/>
      <c r="D1" s="26"/>
      <c r="E1" s="26"/>
    </row>
    <row r="2" spans="1:5" x14ac:dyDescent="0.25">
      <c r="A2" s="223" t="str">
        <f>'1. Forside'!A2</f>
        <v>S089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4" t="s">
        <v>123</v>
      </c>
      <c r="C4" s="264"/>
      <c r="D4" s="264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2500000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2500000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2714342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2000000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714342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Stevns Spildevand AS</v>
      </c>
      <c r="B1" s="26"/>
      <c r="C1" s="26"/>
      <c r="D1" s="26"/>
      <c r="E1" s="26"/>
    </row>
    <row r="2" spans="1:5" x14ac:dyDescent="0.25">
      <c r="A2" s="223" t="str">
        <f>'1. Forside'!A2</f>
        <v>S089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7" t="s">
        <v>122</v>
      </c>
      <c r="C4" s="267"/>
      <c r="D4" s="267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2950868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2950868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Stevns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S089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121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52158411.232370645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28202889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2554596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-721302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2222160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32258343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1518749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1518749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3098465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-3437302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-30986915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-34424217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2451340</v>
      </c>
      <c r="D27" s="79" t="s">
        <v>0</v>
      </c>
      <c r="E27" s="10">
        <f>IF(C27&lt;0,0,-C27)</f>
        <v>-2451340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47070542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47070542</v>
      </c>
      <c r="D36" s="79" t="s">
        <v>0</v>
      </c>
      <c r="E36" s="10">
        <f>-C36</f>
        <v>-47070542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2636529.2323706448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Stevns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S089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4" t="s">
        <v>171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741199</v>
      </c>
      <c r="D7" s="224" t="s">
        <v>0</v>
      </c>
      <c r="E7" s="225">
        <v>3228371</v>
      </c>
      <c r="F7" s="224" t="s">
        <v>0</v>
      </c>
      <c r="G7" s="225">
        <v>3098465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3969570</v>
      </c>
      <c r="F8" s="224" t="s">
        <v>0</v>
      </c>
      <c r="G8" s="226">
        <v>3098465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741199</v>
      </c>
      <c r="D11" s="228" t="s">
        <v>0</v>
      </c>
      <c r="E11" s="55">
        <f>C11+E7-E8-E9</f>
        <v>0</v>
      </c>
      <c r="F11" s="228" t="s">
        <v>0</v>
      </c>
      <c r="G11" s="55">
        <f>E11+G7-G8-G9</f>
        <v>0</v>
      </c>
      <c r="H11" s="228" t="s">
        <v>0</v>
      </c>
      <c r="I11" s="55">
        <f>G11+I7-I8-I9</f>
        <v>0</v>
      </c>
      <c r="J11" s="228" t="s">
        <v>0</v>
      </c>
      <c r="K11" s="55">
        <f>K7-K8-K9+K10+I11</f>
        <v>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Stevns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S089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109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Driftsomkostninger'!C22=0,'3. Driftsomkostninger'!C32,'3. Driftsomkostninger'!C32+'3. Driftsomkostninger'!C21)</f>
        <v>16212292.937184114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Driftsomkostninger'!C22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Driftsomkostninger'!C34</f>
        <v>-61606.713161299631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-353023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15797663.224022815</v>
      </c>
      <c r="D13" s="79" t="s">
        <v>0</v>
      </c>
      <c r="E13" s="6">
        <f>C13</f>
        <v>15797663.224022815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27543575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248</v>
      </c>
      <c r="C16" s="14">
        <f>'6. Gennemførte investeringer'!F77</f>
        <v>4774935.3500781097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370060.75806666538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investeringer'!F34</f>
        <v>1693366.6666666665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34381937.774811439</v>
      </c>
      <c r="D19" s="79" t="s">
        <v>0</v>
      </c>
      <c r="E19" s="8">
        <f>C19</f>
        <v>34381937.774811439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omkostninger'!C11</f>
        <v>587000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omkostninger'!C17</f>
        <v>64000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omkostninger'!C23</f>
        <v>9765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36000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-24040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2500000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714342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3887067</v>
      </c>
      <c r="D30" s="79" t="s">
        <v>0</v>
      </c>
      <c r="E30" s="6">
        <f>C30</f>
        <v>3887067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2636529.2323706448</v>
      </c>
      <c r="D34" s="79" t="s">
        <v>0</v>
      </c>
      <c r="E34" s="12">
        <f>C34</f>
        <v>2636529.2323706448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56703197.231204897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815101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69.565854085818685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8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Stevns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S089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4" t="s">
        <v>131</v>
      </c>
      <c r="C4" s="264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18391488.249134112</v>
      </c>
      <c r="D7" s="153" t="s">
        <v>0</v>
      </c>
      <c r="E7" s="26"/>
    </row>
    <row r="8" spans="1:16384" s="150" customFormat="1" ht="14.1" customHeight="1" x14ac:dyDescent="0.25">
      <c r="A8" s="26"/>
      <c r="B8" s="229" t="s">
        <v>245</v>
      </c>
      <c r="C8" s="230">
        <v>1753673.8176</v>
      </c>
      <c r="D8" s="153" t="s">
        <v>0</v>
      </c>
      <c r="E8" s="26"/>
    </row>
    <row r="9" spans="1:16384" s="150" customFormat="1" ht="14.1" customHeight="1" x14ac:dyDescent="0.25">
      <c r="A9" s="26"/>
      <c r="B9" s="23" t="s">
        <v>93</v>
      </c>
      <c r="C9" s="25">
        <v>-626597</v>
      </c>
      <c r="D9" s="154" t="s">
        <v>0</v>
      </c>
      <c r="E9" s="26"/>
    </row>
    <row r="10" spans="1:16384" s="150" customFormat="1" ht="14.1" customHeight="1" x14ac:dyDescent="0.25">
      <c r="A10" s="26"/>
      <c r="B10" s="28" t="s">
        <v>179</v>
      </c>
      <c r="C10" s="27">
        <f>C7-C9-C8</f>
        <v>17264411.431534111</v>
      </c>
      <c r="D10" s="155" t="s">
        <v>0</v>
      </c>
      <c r="E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14.1" customHeight="1" x14ac:dyDescent="0.2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24" customHeight="1" x14ac:dyDescent="0.25">
      <c r="A13" s="26"/>
      <c r="B13" s="20" t="s">
        <v>90</v>
      </c>
      <c r="C13" s="152"/>
      <c r="D13" s="152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180</v>
      </c>
      <c r="C14" s="40">
        <v>2340272.5259412117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2" t="s">
        <v>181</v>
      </c>
      <c r="C15" s="40">
        <v>1222451.0315912117</v>
      </c>
      <c r="D15" s="153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3" t="s">
        <v>89</v>
      </c>
      <c r="C16" s="25">
        <f>C15-C14</f>
        <v>-1117821.4943500001</v>
      </c>
      <c r="D16" s="154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8" t="s">
        <v>182</v>
      </c>
      <c r="C17" s="27">
        <f>C10+C16</f>
        <v>16146589.937184112</v>
      </c>
      <c r="D17" s="155" t="s">
        <v>0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14.1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24" customHeight="1" x14ac:dyDescent="0.25">
      <c r="A20" s="26"/>
      <c r="B20" s="20" t="s">
        <v>37</v>
      </c>
      <c r="C20" s="152"/>
      <c r="D20" s="152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2" t="s">
        <v>183</v>
      </c>
      <c r="C21" s="40">
        <v>0</v>
      </c>
      <c r="D21" s="153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8" t="s">
        <v>38</v>
      </c>
      <c r="C22" s="27">
        <f>C21</f>
        <v>0</v>
      </c>
      <c r="D22" s="155" t="s">
        <v>0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14.1" customHeight="1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24" customHeight="1" x14ac:dyDescent="0.25">
      <c r="A25" s="26"/>
      <c r="B25" s="20" t="s">
        <v>88</v>
      </c>
      <c r="C25" s="152"/>
      <c r="D25" s="152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3.5" customHeight="1" x14ac:dyDescent="0.25">
      <c r="A26" s="26"/>
      <c r="B26" s="22" t="s">
        <v>244</v>
      </c>
      <c r="C26" s="19">
        <v>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2" t="s">
        <v>184</v>
      </c>
      <c r="C27" s="19">
        <v>65703</v>
      </c>
      <c r="D27" s="153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8" t="s">
        <v>88</v>
      </c>
      <c r="C28" s="27">
        <f>C27-C26</f>
        <v>65703</v>
      </c>
      <c r="D28" s="155" t="s">
        <v>0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14.1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24" customHeight="1" x14ac:dyDescent="0.25">
      <c r="A31" s="26"/>
      <c r="B31" s="20" t="s">
        <v>185</v>
      </c>
      <c r="C31" s="152"/>
      <c r="D31" s="152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178</v>
      </c>
      <c r="C32" s="40">
        <v>16212292.937184114</v>
      </c>
      <c r="D32" s="153" t="s">
        <v>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2" t="s">
        <v>186</v>
      </c>
      <c r="C33" s="212">
        <v>-0.38</v>
      </c>
      <c r="D33" s="153" t="s">
        <v>16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8" t="s">
        <v>4</v>
      </c>
      <c r="C34" s="27">
        <f>C32*(C33/100)</f>
        <v>-61606.713161299631</v>
      </c>
      <c r="D34" s="155" t="s">
        <v>0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t="14.1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  <c r="XER37" s="26"/>
      <c r="XES37" s="26"/>
      <c r="XET37" s="26"/>
      <c r="XEU37" s="26"/>
      <c r="XEV37" s="26"/>
      <c r="XEW37" s="26"/>
      <c r="XEX37" s="26"/>
      <c r="XEY37" s="26"/>
      <c r="XEZ37" s="26"/>
      <c r="XFA37" s="26"/>
      <c r="XFB37" s="26"/>
      <c r="XFC37" s="26"/>
      <c r="XFD37" s="26"/>
    </row>
    <row r="38" spans="1:16384" s="150" customFormat="1" hidden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s="150" customFormat="1" ht="15" hidden="1" customHeight="1" x14ac:dyDescent="0.25"/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  <row r="68" spans="1:5" ht="15" customHeight="1" x14ac:dyDescent="0.25">
      <c r="A68" s="156"/>
      <c r="B68" s="156"/>
      <c r="C68" s="156"/>
      <c r="D68" s="156"/>
      <c r="E68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Stevns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S089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130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12540208.586911913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Driftsomkostninger'!C32+'3. Driftsomkostninger'!C34</f>
        <v>16150686.224022815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Driftsomkostninger'!C32</f>
        <v>16212292.937184114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1412090.7148287364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353023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Stevns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S089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129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1187899485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27543575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27543575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98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Stevns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S089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5" t="s">
        <v>133</v>
      </c>
      <c r="C4" s="265"/>
      <c r="D4" s="265"/>
      <c r="E4" s="265"/>
      <c r="F4" s="265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6" t="s">
        <v>52</v>
      </c>
      <c r="G7" s="266"/>
      <c r="H7" s="26"/>
    </row>
    <row r="8" spans="1:8" s="150" customFormat="1" x14ac:dyDescent="0.25">
      <c r="A8" s="26"/>
      <c r="B8" s="29" t="s">
        <v>195</v>
      </c>
      <c r="C8" s="30" t="s">
        <v>221</v>
      </c>
      <c r="D8" s="31" t="s">
        <v>222</v>
      </c>
      <c r="E8" s="32">
        <v>11681986.82</v>
      </c>
      <c r="F8" s="34">
        <f t="shared" ref="F8" si="0">E8/D8</f>
        <v>155759.82426666666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221</v>
      </c>
      <c r="D9" s="31" t="s">
        <v>222</v>
      </c>
      <c r="E9" s="32">
        <v>8244133.3600000003</v>
      </c>
      <c r="F9" s="34">
        <f t="shared" ref="F9:F41" si="1">E9/D9</f>
        <v>109921.77813333334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221</v>
      </c>
      <c r="D10" s="31" t="s">
        <v>222</v>
      </c>
      <c r="E10" s="32">
        <v>6652380.3300000001</v>
      </c>
      <c r="F10" s="34">
        <f t="shared" si="1"/>
        <v>88698.404399999999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221</v>
      </c>
      <c r="D11" s="31" t="s">
        <v>222</v>
      </c>
      <c r="E11" s="32">
        <v>6987373.5599999996</v>
      </c>
      <c r="F11" s="34">
        <f t="shared" si="1"/>
        <v>93164.98079999999</v>
      </c>
      <c r="G11" s="35" t="s">
        <v>0</v>
      </c>
      <c r="H11" s="26"/>
    </row>
    <row r="12" spans="1:8" s="150" customFormat="1" x14ac:dyDescent="0.25">
      <c r="A12" s="26"/>
      <c r="B12" s="29" t="s">
        <v>199</v>
      </c>
      <c r="C12" s="30" t="s">
        <v>221</v>
      </c>
      <c r="D12" s="31" t="s">
        <v>222</v>
      </c>
      <c r="E12" s="32">
        <v>1874870.28</v>
      </c>
      <c r="F12" s="34">
        <f t="shared" si="1"/>
        <v>24998.270400000001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221</v>
      </c>
      <c r="D13" s="31" t="s">
        <v>223</v>
      </c>
      <c r="E13" s="32">
        <v>3231903.91</v>
      </c>
      <c r="F13" s="34">
        <f t="shared" si="1"/>
        <v>107730.13033333333</v>
      </c>
      <c r="G13" s="35" t="s">
        <v>0</v>
      </c>
      <c r="H13" s="26"/>
    </row>
    <row r="14" spans="1:8" s="150" customFormat="1" x14ac:dyDescent="0.25">
      <c r="A14" s="26"/>
      <c r="B14" s="29" t="s">
        <v>201</v>
      </c>
      <c r="C14" s="30" t="s">
        <v>221</v>
      </c>
      <c r="D14" s="31" t="s">
        <v>224</v>
      </c>
      <c r="E14" s="32">
        <v>960150.8</v>
      </c>
      <c r="F14" s="34">
        <f t="shared" si="1"/>
        <v>48007.54</v>
      </c>
      <c r="G14" s="35" t="s">
        <v>0</v>
      </c>
      <c r="H14" s="26"/>
    </row>
    <row r="15" spans="1:8" s="150" customFormat="1" x14ac:dyDescent="0.25">
      <c r="A15" s="26"/>
      <c r="B15" s="29" t="s">
        <v>202</v>
      </c>
      <c r="C15" s="30" t="s">
        <v>221</v>
      </c>
      <c r="D15" s="31" t="s">
        <v>225</v>
      </c>
      <c r="E15" s="32">
        <v>15203</v>
      </c>
      <c r="F15" s="34">
        <f t="shared" si="1"/>
        <v>1520.3</v>
      </c>
      <c r="G15" s="35" t="s">
        <v>0</v>
      </c>
      <c r="H15" s="26"/>
    </row>
    <row r="16" spans="1:8" s="150" customFormat="1" x14ac:dyDescent="0.25">
      <c r="A16" s="26"/>
      <c r="B16" s="29" t="s">
        <v>203</v>
      </c>
      <c r="C16" s="30" t="s">
        <v>221</v>
      </c>
      <c r="D16" s="31" t="s">
        <v>224</v>
      </c>
      <c r="E16" s="32">
        <v>1683295.25</v>
      </c>
      <c r="F16" s="34">
        <f t="shared" si="1"/>
        <v>84164.762499999997</v>
      </c>
      <c r="G16" s="35" t="s">
        <v>0</v>
      </c>
      <c r="H16" s="26"/>
    </row>
    <row r="17" spans="1:8" s="150" customFormat="1" ht="26.25" x14ac:dyDescent="0.25">
      <c r="A17" s="26"/>
      <c r="B17" s="29" t="s">
        <v>204</v>
      </c>
      <c r="C17" s="30" t="s">
        <v>221</v>
      </c>
      <c r="D17" s="31" t="s">
        <v>226</v>
      </c>
      <c r="E17" s="32">
        <v>7011</v>
      </c>
      <c r="F17" s="34">
        <f t="shared" si="1"/>
        <v>140.22</v>
      </c>
      <c r="G17" s="35" t="s">
        <v>0</v>
      </c>
      <c r="H17" s="26"/>
    </row>
    <row r="18" spans="1:8" s="150" customFormat="1" x14ac:dyDescent="0.25">
      <c r="A18" s="26"/>
      <c r="B18" s="29" t="s">
        <v>205</v>
      </c>
      <c r="C18" s="30" t="s">
        <v>221</v>
      </c>
      <c r="D18" s="31" t="s">
        <v>226</v>
      </c>
      <c r="E18" s="32">
        <v>2182814.42</v>
      </c>
      <c r="F18" s="34">
        <f t="shared" si="1"/>
        <v>43656.288399999998</v>
      </c>
      <c r="G18" s="35" t="s">
        <v>0</v>
      </c>
      <c r="H18" s="26"/>
    </row>
    <row r="19" spans="1:8" s="150" customFormat="1" x14ac:dyDescent="0.25">
      <c r="A19" s="26"/>
      <c r="B19" s="29" t="s">
        <v>206</v>
      </c>
      <c r="C19" s="30" t="s">
        <v>221</v>
      </c>
      <c r="D19" s="31" t="s">
        <v>222</v>
      </c>
      <c r="E19" s="32">
        <v>498902.61</v>
      </c>
      <c r="F19" s="34">
        <f t="shared" si="1"/>
        <v>6652.0347999999994</v>
      </c>
      <c r="G19" s="35" t="s">
        <v>0</v>
      </c>
      <c r="H19" s="26"/>
    </row>
    <row r="20" spans="1:8" s="150" customFormat="1" x14ac:dyDescent="0.25">
      <c r="A20" s="26"/>
      <c r="B20" s="29" t="s">
        <v>198</v>
      </c>
      <c r="C20" s="30" t="s">
        <v>221</v>
      </c>
      <c r="D20" s="31" t="s">
        <v>222</v>
      </c>
      <c r="E20" s="32">
        <v>104256</v>
      </c>
      <c r="F20" s="34">
        <f t="shared" si="1"/>
        <v>1390.08</v>
      </c>
      <c r="G20" s="35" t="s">
        <v>0</v>
      </c>
      <c r="H20" s="26"/>
    </row>
    <row r="21" spans="1:8" s="150" customFormat="1" x14ac:dyDescent="0.25">
      <c r="A21" s="26"/>
      <c r="B21" s="29" t="s">
        <v>220</v>
      </c>
      <c r="C21" s="30" t="s">
        <v>221</v>
      </c>
      <c r="D21" s="31" t="s">
        <v>227</v>
      </c>
      <c r="E21" s="32">
        <v>166464</v>
      </c>
      <c r="F21" s="34">
        <f t="shared" si="1"/>
        <v>33292.800000000003</v>
      </c>
      <c r="G21" s="35" t="s">
        <v>0</v>
      </c>
      <c r="H21" s="26"/>
    </row>
    <row r="22" spans="1:8" s="150" customFormat="1" x14ac:dyDescent="0.25">
      <c r="A22" s="26"/>
      <c r="B22" s="29" t="s">
        <v>207</v>
      </c>
      <c r="C22" s="30" t="s">
        <v>221</v>
      </c>
      <c r="D22" s="31" t="s">
        <v>224</v>
      </c>
      <c r="E22" s="32">
        <v>8149</v>
      </c>
      <c r="F22" s="34">
        <f t="shared" si="1"/>
        <v>407.45</v>
      </c>
      <c r="G22" s="35" t="s">
        <v>0</v>
      </c>
      <c r="H22" s="26"/>
    </row>
    <row r="23" spans="1:8" s="150" customFormat="1" x14ac:dyDescent="0.25">
      <c r="A23" s="26"/>
      <c r="B23" s="29" t="s">
        <v>208</v>
      </c>
      <c r="C23" s="30" t="s">
        <v>221</v>
      </c>
      <c r="D23" s="31" t="s">
        <v>225</v>
      </c>
      <c r="E23" s="32">
        <v>12202</v>
      </c>
      <c r="F23" s="34">
        <f t="shared" si="1"/>
        <v>1220.2</v>
      </c>
      <c r="G23" s="35" t="s">
        <v>0</v>
      </c>
      <c r="H23" s="26"/>
    </row>
    <row r="24" spans="1:8" s="150" customFormat="1" x14ac:dyDescent="0.25">
      <c r="A24" s="26"/>
      <c r="B24" s="29" t="s">
        <v>209</v>
      </c>
      <c r="C24" s="30" t="s">
        <v>221</v>
      </c>
      <c r="D24" s="31" t="s">
        <v>224</v>
      </c>
      <c r="E24" s="32">
        <v>38609</v>
      </c>
      <c r="F24" s="34">
        <f t="shared" si="1"/>
        <v>1930.45</v>
      </c>
      <c r="G24" s="35" t="s">
        <v>0</v>
      </c>
      <c r="H24" s="26"/>
    </row>
    <row r="25" spans="1:8" s="150" customFormat="1" x14ac:dyDescent="0.25">
      <c r="A25" s="26"/>
      <c r="B25" s="29" t="s">
        <v>210</v>
      </c>
      <c r="C25" s="30" t="s">
        <v>221</v>
      </c>
      <c r="D25" s="31" t="s">
        <v>224</v>
      </c>
      <c r="E25" s="32">
        <v>27506</v>
      </c>
      <c r="F25" s="34">
        <f t="shared" si="1"/>
        <v>1375.3</v>
      </c>
      <c r="G25" s="35" t="s">
        <v>0</v>
      </c>
      <c r="H25" s="26"/>
    </row>
    <row r="26" spans="1:8" s="150" customFormat="1" x14ac:dyDescent="0.25">
      <c r="A26" s="26"/>
      <c r="B26" s="29" t="s">
        <v>207</v>
      </c>
      <c r="C26" s="30" t="s">
        <v>221</v>
      </c>
      <c r="D26" s="31" t="s">
        <v>224</v>
      </c>
      <c r="E26" s="32">
        <v>41077</v>
      </c>
      <c r="F26" s="34">
        <f t="shared" si="1"/>
        <v>2053.85</v>
      </c>
      <c r="G26" s="35" t="s">
        <v>0</v>
      </c>
      <c r="H26" s="26"/>
    </row>
    <row r="27" spans="1:8" s="150" customFormat="1" x14ac:dyDescent="0.25">
      <c r="A27" s="26"/>
      <c r="B27" s="29" t="s">
        <v>208</v>
      </c>
      <c r="C27" s="30" t="s">
        <v>221</v>
      </c>
      <c r="D27" s="31" t="s">
        <v>225</v>
      </c>
      <c r="E27" s="32">
        <v>51035</v>
      </c>
      <c r="F27" s="34">
        <f t="shared" si="1"/>
        <v>5103.5</v>
      </c>
      <c r="G27" s="35" t="s">
        <v>0</v>
      </c>
      <c r="H27" s="26"/>
    </row>
    <row r="28" spans="1:8" s="150" customFormat="1" x14ac:dyDescent="0.25">
      <c r="A28" s="26"/>
      <c r="B28" s="29" t="s">
        <v>209</v>
      </c>
      <c r="C28" s="30" t="s">
        <v>221</v>
      </c>
      <c r="D28" s="31" t="s">
        <v>224</v>
      </c>
      <c r="E28" s="32">
        <v>90860</v>
      </c>
      <c r="F28" s="34">
        <f t="shared" si="1"/>
        <v>4543</v>
      </c>
      <c r="G28" s="35" t="s">
        <v>0</v>
      </c>
      <c r="H28" s="26"/>
    </row>
    <row r="29" spans="1:8" s="150" customFormat="1" x14ac:dyDescent="0.25">
      <c r="A29" s="26"/>
      <c r="B29" s="29" t="s">
        <v>209</v>
      </c>
      <c r="C29" s="30" t="s">
        <v>221</v>
      </c>
      <c r="D29" s="31" t="s">
        <v>224</v>
      </c>
      <c r="E29" s="32">
        <v>38171</v>
      </c>
      <c r="F29" s="34">
        <f t="shared" si="1"/>
        <v>1908.55</v>
      </c>
      <c r="G29" s="35" t="s">
        <v>0</v>
      </c>
      <c r="H29" s="26"/>
    </row>
    <row r="30" spans="1:8" s="150" customFormat="1" x14ac:dyDescent="0.25">
      <c r="A30" s="26"/>
      <c r="B30" s="29" t="s">
        <v>211</v>
      </c>
      <c r="C30" s="30" t="s">
        <v>221</v>
      </c>
      <c r="D30" s="31" t="s">
        <v>225</v>
      </c>
      <c r="E30" s="32">
        <v>79581.42</v>
      </c>
      <c r="F30" s="34">
        <f t="shared" si="1"/>
        <v>7958.1419999999998</v>
      </c>
      <c r="G30" s="35" t="s">
        <v>0</v>
      </c>
      <c r="H30" s="26"/>
    </row>
    <row r="31" spans="1:8" s="150" customFormat="1" x14ac:dyDescent="0.25">
      <c r="A31" s="26"/>
      <c r="B31" s="29" t="s">
        <v>212</v>
      </c>
      <c r="C31" s="30" t="s">
        <v>221</v>
      </c>
      <c r="D31" s="31" t="s">
        <v>225</v>
      </c>
      <c r="E31" s="32">
        <v>82694.38</v>
      </c>
      <c r="F31" s="34">
        <f t="shared" si="1"/>
        <v>8269.4380000000001</v>
      </c>
      <c r="G31" s="35" t="s">
        <v>0</v>
      </c>
      <c r="H31" s="26"/>
    </row>
    <row r="32" spans="1:8" s="150" customFormat="1" x14ac:dyDescent="0.25">
      <c r="A32" s="26"/>
      <c r="B32" s="29" t="s">
        <v>213</v>
      </c>
      <c r="C32" s="30" t="s">
        <v>221</v>
      </c>
      <c r="D32" s="31" t="s">
        <v>228</v>
      </c>
      <c r="E32" s="32">
        <v>14364</v>
      </c>
      <c r="F32" s="34">
        <f t="shared" si="1"/>
        <v>239.4</v>
      </c>
      <c r="G32" s="35" t="s">
        <v>0</v>
      </c>
      <c r="H32" s="26"/>
    </row>
    <row r="33" spans="1:8" s="150" customFormat="1" x14ac:dyDescent="0.25">
      <c r="A33" s="26"/>
      <c r="B33" s="29" t="s">
        <v>213</v>
      </c>
      <c r="C33" s="30" t="s">
        <v>221</v>
      </c>
      <c r="D33" s="31" t="s">
        <v>228</v>
      </c>
      <c r="E33" s="32">
        <v>14364</v>
      </c>
      <c r="F33" s="34">
        <f t="shared" si="1"/>
        <v>239.4</v>
      </c>
      <c r="G33" s="35" t="s">
        <v>0</v>
      </c>
      <c r="H33" s="26"/>
    </row>
    <row r="34" spans="1:8" s="150" customFormat="1" x14ac:dyDescent="0.25">
      <c r="A34" s="26"/>
      <c r="B34" s="29" t="s">
        <v>213</v>
      </c>
      <c r="C34" s="30" t="s">
        <v>221</v>
      </c>
      <c r="D34" s="31" t="s">
        <v>228</v>
      </c>
      <c r="E34" s="32">
        <v>14705</v>
      </c>
      <c r="F34" s="34">
        <f t="shared" si="1"/>
        <v>245.08333333333334</v>
      </c>
      <c r="G34" s="35" t="s">
        <v>0</v>
      </c>
      <c r="H34" s="26"/>
    </row>
    <row r="35" spans="1:8" s="150" customFormat="1" x14ac:dyDescent="0.25">
      <c r="A35" s="26"/>
      <c r="B35" s="29" t="s">
        <v>209</v>
      </c>
      <c r="C35" s="30" t="s">
        <v>221</v>
      </c>
      <c r="D35" s="31" t="s">
        <v>224</v>
      </c>
      <c r="E35" s="32">
        <v>519137</v>
      </c>
      <c r="F35" s="34">
        <f t="shared" si="1"/>
        <v>25956.85</v>
      </c>
      <c r="G35" s="35" t="s">
        <v>0</v>
      </c>
      <c r="H35" s="26"/>
    </row>
    <row r="36" spans="1:8" s="150" customFormat="1" x14ac:dyDescent="0.25">
      <c r="A36" s="26"/>
      <c r="B36" s="29" t="s">
        <v>214</v>
      </c>
      <c r="C36" s="30" t="s">
        <v>221</v>
      </c>
      <c r="D36" s="31" t="s">
        <v>228</v>
      </c>
      <c r="E36" s="32">
        <v>4688</v>
      </c>
      <c r="F36" s="34">
        <f t="shared" si="1"/>
        <v>78.13333333333334</v>
      </c>
      <c r="G36" s="35" t="s">
        <v>0</v>
      </c>
      <c r="H36" s="26"/>
    </row>
    <row r="37" spans="1:8" s="150" customFormat="1" x14ac:dyDescent="0.25">
      <c r="A37" s="26"/>
      <c r="B37" s="29" t="s">
        <v>215</v>
      </c>
      <c r="C37" s="30" t="s">
        <v>221</v>
      </c>
      <c r="D37" s="31" t="s">
        <v>227</v>
      </c>
      <c r="E37" s="32">
        <v>336383</v>
      </c>
      <c r="F37" s="34">
        <f t="shared" si="1"/>
        <v>67276.600000000006</v>
      </c>
      <c r="G37" s="35" t="s">
        <v>0</v>
      </c>
      <c r="H37" s="26"/>
    </row>
    <row r="38" spans="1:8" s="150" customFormat="1" x14ac:dyDescent="0.25">
      <c r="A38" s="26"/>
      <c r="B38" s="29" t="s">
        <v>216</v>
      </c>
      <c r="C38" s="30" t="s">
        <v>221</v>
      </c>
      <c r="D38" s="31" t="s">
        <v>227</v>
      </c>
      <c r="E38" s="32">
        <v>125000</v>
      </c>
      <c r="F38" s="34">
        <f t="shared" si="1"/>
        <v>25000</v>
      </c>
      <c r="G38" s="35" t="s">
        <v>0</v>
      </c>
      <c r="H38" s="26"/>
    </row>
    <row r="39" spans="1:8" s="150" customFormat="1" x14ac:dyDescent="0.25">
      <c r="A39" s="26"/>
      <c r="B39" s="29" t="s">
        <v>218</v>
      </c>
      <c r="C39" s="30" t="s">
        <v>221</v>
      </c>
      <c r="D39" s="31">
        <v>10</v>
      </c>
      <c r="E39" s="32">
        <v>153698.54999999999</v>
      </c>
      <c r="F39" s="34">
        <f t="shared" si="1"/>
        <v>15369.855</v>
      </c>
      <c r="G39" s="35" t="s">
        <v>0</v>
      </c>
      <c r="H39" s="26"/>
    </row>
    <row r="40" spans="1:8" s="150" customFormat="1" x14ac:dyDescent="0.25">
      <c r="A40" s="26"/>
      <c r="B40" s="29" t="s">
        <v>219</v>
      </c>
      <c r="C40" s="30" t="s">
        <v>221</v>
      </c>
      <c r="D40" s="31" t="s">
        <v>229</v>
      </c>
      <c r="E40" s="32">
        <v>49637</v>
      </c>
      <c r="F40" s="34">
        <f t="shared" si="1"/>
        <v>3309.1333333333332</v>
      </c>
      <c r="G40" s="35" t="s">
        <v>0</v>
      </c>
      <c r="H40" s="26"/>
    </row>
    <row r="41" spans="1:8" s="150" customFormat="1" x14ac:dyDescent="0.25">
      <c r="A41" s="26"/>
      <c r="B41" s="29" t="s">
        <v>217</v>
      </c>
      <c r="C41" s="30" t="s">
        <v>221</v>
      </c>
      <c r="D41" s="31" t="s">
        <v>222</v>
      </c>
      <c r="E41" s="32">
        <v>2013615</v>
      </c>
      <c r="F41" s="34">
        <f t="shared" si="1"/>
        <v>26848.2</v>
      </c>
      <c r="G41" s="35" t="s">
        <v>0</v>
      </c>
      <c r="H41" s="26"/>
    </row>
    <row r="42" spans="1:8" s="150" customFormat="1" x14ac:dyDescent="0.25">
      <c r="A42" s="26"/>
      <c r="B42" s="29" t="s">
        <v>230</v>
      </c>
      <c r="C42" s="30" t="s">
        <v>221</v>
      </c>
      <c r="D42" s="31" t="s">
        <v>224</v>
      </c>
      <c r="E42" s="32">
        <v>57000</v>
      </c>
      <c r="F42" s="34">
        <f t="shared" ref="F42:F74" si="2">E42/D42</f>
        <v>2850</v>
      </c>
      <c r="G42" s="35" t="s">
        <v>0</v>
      </c>
      <c r="H42" s="26"/>
    </row>
    <row r="43" spans="1:8" s="150" customFormat="1" x14ac:dyDescent="0.25">
      <c r="A43" s="26"/>
      <c r="B43" s="29" t="s">
        <v>230</v>
      </c>
      <c r="C43" s="30" t="s">
        <v>221</v>
      </c>
      <c r="D43" s="31" t="s">
        <v>224</v>
      </c>
      <c r="E43" s="32">
        <v>9719</v>
      </c>
      <c r="F43" s="34">
        <f t="shared" si="2"/>
        <v>485.95</v>
      </c>
      <c r="G43" s="35" t="s">
        <v>0</v>
      </c>
      <c r="H43" s="26"/>
    </row>
    <row r="44" spans="1:8" s="150" customFormat="1" x14ac:dyDescent="0.25">
      <c r="A44" s="26"/>
      <c r="B44" s="29" t="s">
        <v>231</v>
      </c>
      <c r="C44" s="30" t="s">
        <v>221</v>
      </c>
      <c r="D44" s="31" t="s">
        <v>226</v>
      </c>
      <c r="E44" s="32">
        <v>1820737</v>
      </c>
      <c r="F44" s="34">
        <f t="shared" si="2"/>
        <v>36414.74</v>
      </c>
      <c r="G44" s="35" t="s">
        <v>0</v>
      </c>
      <c r="H44" s="26"/>
    </row>
    <row r="45" spans="1:8" s="150" customFormat="1" x14ac:dyDescent="0.25">
      <c r="A45" s="26"/>
      <c r="B45" s="29" t="s">
        <v>230</v>
      </c>
      <c r="C45" s="30" t="s">
        <v>221</v>
      </c>
      <c r="D45" s="31" t="s">
        <v>224</v>
      </c>
      <c r="E45" s="32">
        <v>134000</v>
      </c>
      <c r="F45" s="34">
        <f t="shared" si="2"/>
        <v>6700</v>
      </c>
      <c r="G45" s="35" t="s">
        <v>0</v>
      </c>
      <c r="H45" s="26"/>
    </row>
    <row r="46" spans="1:8" s="150" customFormat="1" x14ac:dyDescent="0.25">
      <c r="A46" s="26"/>
      <c r="B46" s="29" t="s">
        <v>232</v>
      </c>
      <c r="C46" s="30" t="s">
        <v>221</v>
      </c>
      <c r="D46" s="31" t="s">
        <v>226</v>
      </c>
      <c r="E46" s="32">
        <v>19299</v>
      </c>
      <c r="F46" s="34">
        <f t="shared" si="2"/>
        <v>385.98</v>
      </c>
      <c r="G46" s="35" t="s">
        <v>0</v>
      </c>
      <c r="H46" s="26"/>
    </row>
    <row r="47" spans="1:8" s="150" customFormat="1" x14ac:dyDescent="0.25">
      <c r="A47" s="26"/>
      <c r="B47" s="29" t="s">
        <v>230</v>
      </c>
      <c r="C47" s="30" t="s">
        <v>221</v>
      </c>
      <c r="D47" s="31" t="s">
        <v>224</v>
      </c>
      <c r="E47" s="32">
        <v>9719</v>
      </c>
      <c r="F47" s="34">
        <f t="shared" si="2"/>
        <v>485.95</v>
      </c>
      <c r="G47" s="35" t="s">
        <v>0</v>
      </c>
      <c r="H47" s="26"/>
    </row>
    <row r="48" spans="1:8" s="150" customFormat="1" x14ac:dyDescent="0.25">
      <c r="A48" s="26"/>
      <c r="B48" s="29" t="s">
        <v>230</v>
      </c>
      <c r="C48" s="30" t="s">
        <v>221</v>
      </c>
      <c r="D48" s="31" t="s">
        <v>224</v>
      </c>
      <c r="E48" s="32">
        <v>16061</v>
      </c>
      <c r="F48" s="34">
        <f t="shared" si="2"/>
        <v>803.05</v>
      </c>
      <c r="G48" s="35" t="s">
        <v>0</v>
      </c>
      <c r="H48" s="26"/>
    </row>
    <row r="49" spans="1:8" s="150" customFormat="1" x14ac:dyDescent="0.25">
      <c r="A49" s="26"/>
      <c r="B49" s="29" t="s">
        <v>233</v>
      </c>
      <c r="C49" s="30" t="s">
        <v>221</v>
      </c>
      <c r="D49" s="31" t="s">
        <v>224</v>
      </c>
      <c r="E49" s="32">
        <v>2558</v>
      </c>
      <c r="F49" s="34">
        <f t="shared" si="2"/>
        <v>127.9</v>
      </c>
      <c r="G49" s="35" t="s">
        <v>0</v>
      </c>
      <c r="H49" s="26"/>
    </row>
    <row r="50" spans="1:8" s="150" customFormat="1" x14ac:dyDescent="0.25">
      <c r="A50" s="26"/>
      <c r="B50" s="29" t="s">
        <v>233</v>
      </c>
      <c r="C50" s="30" t="s">
        <v>221</v>
      </c>
      <c r="D50" s="31" t="s">
        <v>224</v>
      </c>
      <c r="E50" s="32">
        <v>15175</v>
      </c>
      <c r="F50" s="34">
        <f t="shared" si="2"/>
        <v>758.75</v>
      </c>
      <c r="G50" s="35" t="s">
        <v>0</v>
      </c>
      <c r="H50" s="26"/>
    </row>
    <row r="51" spans="1:8" s="150" customFormat="1" x14ac:dyDescent="0.25">
      <c r="A51" s="26"/>
      <c r="B51" s="29" t="s">
        <v>230</v>
      </c>
      <c r="C51" s="30" t="s">
        <v>221</v>
      </c>
      <c r="D51" s="31" t="s">
        <v>224</v>
      </c>
      <c r="E51" s="32">
        <v>9684</v>
      </c>
      <c r="F51" s="34">
        <f t="shared" si="2"/>
        <v>484.2</v>
      </c>
      <c r="G51" s="35" t="s">
        <v>0</v>
      </c>
      <c r="H51" s="26"/>
    </row>
    <row r="52" spans="1:8" s="150" customFormat="1" x14ac:dyDescent="0.25">
      <c r="A52" s="26"/>
      <c r="B52" s="29" t="s">
        <v>232</v>
      </c>
      <c r="C52" s="30" t="s">
        <v>221</v>
      </c>
      <c r="D52" s="31" t="s">
        <v>226</v>
      </c>
      <c r="E52" s="32">
        <v>10201</v>
      </c>
      <c r="F52" s="34">
        <f t="shared" si="2"/>
        <v>204.02</v>
      </c>
      <c r="G52" s="35" t="s">
        <v>0</v>
      </c>
      <c r="H52" s="26"/>
    </row>
    <row r="53" spans="1:8" s="150" customFormat="1" x14ac:dyDescent="0.25">
      <c r="A53" s="26"/>
      <c r="B53" s="29" t="s">
        <v>233</v>
      </c>
      <c r="C53" s="30" t="s">
        <v>221</v>
      </c>
      <c r="D53" s="31" t="s">
        <v>224</v>
      </c>
      <c r="E53" s="32">
        <v>26786</v>
      </c>
      <c r="F53" s="34">
        <f t="shared" si="2"/>
        <v>1339.3</v>
      </c>
      <c r="G53" s="35" t="s">
        <v>0</v>
      </c>
      <c r="H53" s="26"/>
    </row>
    <row r="54" spans="1:8" s="150" customFormat="1" x14ac:dyDescent="0.25">
      <c r="A54" s="26"/>
      <c r="B54" s="29" t="s">
        <v>230</v>
      </c>
      <c r="C54" s="30" t="s">
        <v>221</v>
      </c>
      <c r="D54" s="31" t="s">
        <v>224</v>
      </c>
      <c r="E54" s="32">
        <v>12277</v>
      </c>
      <c r="F54" s="34">
        <f t="shared" si="2"/>
        <v>613.85</v>
      </c>
      <c r="G54" s="35" t="s">
        <v>0</v>
      </c>
      <c r="H54" s="26"/>
    </row>
    <row r="55" spans="1:8" s="150" customFormat="1" x14ac:dyDescent="0.25">
      <c r="A55" s="26"/>
      <c r="B55" s="29" t="s">
        <v>234</v>
      </c>
      <c r="C55" s="30" t="s">
        <v>221</v>
      </c>
      <c r="D55" s="31" t="s">
        <v>224</v>
      </c>
      <c r="E55" s="32">
        <v>37598</v>
      </c>
      <c r="F55" s="34">
        <f t="shared" si="2"/>
        <v>1879.9</v>
      </c>
      <c r="G55" s="35" t="s">
        <v>0</v>
      </c>
      <c r="H55" s="26"/>
    </row>
    <row r="56" spans="1:8" s="150" customFormat="1" x14ac:dyDescent="0.25">
      <c r="A56" s="26"/>
      <c r="B56" s="29" t="s">
        <v>230</v>
      </c>
      <c r="C56" s="30" t="s">
        <v>221</v>
      </c>
      <c r="D56" s="31" t="s">
        <v>224</v>
      </c>
      <c r="E56" s="32">
        <v>12343</v>
      </c>
      <c r="F56" s="34">
        <f t="shared" si="2"/>
        <v>617.15</v>
      </c>
      <c r="G56" s="35" t="s">
        <v>0</v>
      </c>
      <c r="H56" s="26"/>
    </row>
    <row r="57" spans="1:8" s="150" customFormat="1" x14ac:dyDescent="0.25">
      <c r="A57" s="26"/>
      <c r="B57" s="29" t="s">
        <v>231</v>
      </c>
      <c r="C57" s="30" t="s">
        <v>221</v>
      </c>
      <c r="D57" s="31" t="s">
        <v>226</v>
      </c>
      <c r="E57" s="32">
        <v>46651</v>
      </c>
      <c r="F57" s="34">
        <f t="shared" si="2"/>
        <v>933.02</v>
      </c>
      <c r="G57" s="35" t="s">
        <v>0</v>
      </c>
      <c r="H57" s="26"/>
    </row>
    <row r="58" spans="1:8" s="150" customFormat="1" x14ac:dyDescent="0.25">
      <c r="A58" s="26"/>
      <c r="B58" s="29" t="s">
        <v>233</v>
      </c>
      <c r="C58" s="30" t="s">
        <v>221</v>
      </c>
      <c r="D58" s="31" t="s">
        <v>224</v>
      </c>
      <c r="E58" s="32">
        <v>56577</v>
      </c>
      <c r="F58" s="34">
        <f t="shared" si="2"/>
        <v>2828.85</v>
      </c>
      <c r="G58" s="35" t="s">
        <v>0</v>
      </c>
      <c r="H58" s="26"/>
    </row>
    <row r="59" spans="1:8" s="150" customFormat="1" x14ac:dyDescent="0.25">
      <c r="A59" s="26"/>
      <c r="B59" s="29" t="s">
        <v>230</v>
      </c>
      <c r="C59" s="30" t="s">
        <v>221</v>
      </c>
      <c r="D59" s="31" t="s">
        <v>224</v>
      </c>
      <c r="E59" s="32">
        <v>12521</v>
      </c>
      <c r="F59" s="34">
        <f t="shared" si="2"/>
        <v>626.04999999999995</v>
      </c>
      <c r="G59" s="35" t="s">
        <v>0</v>
      </c>
      <c r="H59" s="26"/>
    </row>
    <row r="60" spans="1:8" s="150" customFormat="1" x14ac:dyDescent="0.25">
      <c r="A60" s="26"/>
      <c r="B60" s="29" t="s">
        <v>231</v>
      </c>
      <c r="C60" s="30" t="s">
        <v>221</v>
      </c>
      <c r="D60" s="31" t="s">
        <v>226</v>
      </c>
      <c r="E60" s="32">
        <v>82701</v>
      </c>
      <c r="F60" s="34">
        <f t="shared" si="2"/>
        <v>1654.02</v>
      </c>
      <c r="G60" s="35" t="s">
        <v>0</v>
      </c>
      <c r="H60" s="26"/>
    </row>
    <row r="61" spans="1:8" s="150" customFormat="1" x14ac:dyDescent="0.25">
      <c r="A61" s="26"/>
      <c r="B61" s="29" t="s">
        <v>230</v>
      </c>
      <c r="C61" s="30" t="s">
        <v>221</v>
      </c>
      <c r="D61" s="31" t="s">
        <v>224</v>
      </c>
      <c r="E61" s="32">
        <v>2558</v>
      </c>
      <c r="F61" s="34">
        <f t="shared" si="2"/>
        <v>127.9</v>
      </c>
      <c r="G61" s="35" t="s">
        <v>0</v>
      </c>
      <c r="H61" s="26"/>
    </row>
    <row r="62" spans="1:8" s="150" customFormat="1" x14ac:dyDescent="0.25">
      <c r="A62" s="26"/>
      <c r="B62" s="29" t="s">
        <v>230</v>
      </c>
      <c r="C62" s="30" t="s">
        <v>221</v>
      </c>
      <c r="D62" s="31" t="s">
        <v>224</v>
      </c>
      <c r="E62" s="32">
        <v>2558</v>
      </c>
      <c r="F62" s="34">
        <f t="shared" si="2"/>
        <v>127.9</v>
      </c>
      <c r="G62" s="35" t="s">
        <v>0</v>
      </c>
      <c r="H62" s="26"/>
    </row>
    <row r="63" spans="1:8" s="150" customFormat="1" x14ac:dyDescent="0.25">
      <c r="A63" s="26"/>
      <c r="B63" s="29" t="s">
        <v>233</v>
      </c>
      <c r="C63" s="30" t="s">
        <v>221</v>
      </c>
      <c r="D63" s="31" t="s">
        <v>224</v>
      </c>
      <c r="E63" s="32">
        <v>2558</v>
      </c>
      <c r="F63" s="34">
        <f t="shared" si="2"/>
        <v>127.9</v>
      </c>
      <c r="G63" s="35" t="s">
        <v>0</v>
      </c>
      <c r="H63" s="26"/>
    </row>
    <row r="64" spans="1:8" s="150" customFormat="1" x14ac:dyDescent="0.25">
      <c r="A64" s="26"/>
      <c r="B64" s="29" t="s">
        <v>233</v>
      </c>
      <c r="C64" s="30" t="s">
        <v>221</v>
      </c>
      <c r="D64" s="31" t="s">
        <v>224</v>
      </c>
      <c r="E64" s="32">
        <v>35284</v>
      </c>
      <c r="F64" s="34">
        <f t="shared" si="2"/>
        <v>1764.2</v>
      </c>
      <c r="G64" s="35" t="s">
        <v>0</v>
      </c>
      <c r="H64" s="26"/>
    </row>
    <row r="65" spans="1:8" s="150" customFormat="1" x14ac:dyDescent="0.25">
      <c r="A65" s="26"/>
      <c r="B65" s="29" t="s">
        <v>233</v>
      </c>
      <c r="C65" s="30" t="s">
        <v>221</v>
      </c>
      <c r="D65" s="31" t="s">
        <v>224</v>
      </c>
      <c r="E65" s="32">
        <v>12474</v>
      </c>
      <c r="F65" s="34">
        <f t="shared" si="2"/>
        <v>623.70000000000005</v>
      </c>
      <c r="G65" s="35" t="s">
        <v>0</v>
      </c>
      <c r="H65" s="26"/>
    </row>
    <row r="66" spans="1:8" s="150" customFormat="1" x14ac:dyDescent="0.25">
      <c r="A66" s="26"/>
      <c r="B66" s="29" t="s">
        <v>235</v>
      </c>
      <c r="C66" s="30" t="s">
        <v>221</v>
      </c>
      <c r="D66" s="31" t="s">
        <v>225</v>
      </c>
      <c r="E66" s="32">
        <v>18622</v>
      </c>
      <c r="F66" s="34">
        <f t="shared" si="2"/>
        <v>1862.2</v>
      </c>
      <c r="G66" s="35" t="s">
        <v>0</v>
      </c>
      <c r="H66" s="26"/>
    </row>
    <row r="67" spans="1:8" s="150" customFormat="1" x14ac:dyDescent="0.25">
      <c r="A67" s="26"/>
      <c r="B67" s="29" t="s">
        <v>233</v>
      </c>
      <c r="C67" s="30" t="s">
        <v>221</v>
      </c>
      <c r="D67" s="31" t="s">
        <v>224</v>
      </c>
      <c r="E67" s="32">
        <v>10930</v>
      </c>
      <c r="F67" s="34">
        <f t="shared" si="2"/>
        <v>546.5</v>
      </c>
      <c r="G67" s="35" t="s">
        <v>0</v>
      </c>
      <c r="H67" s="26"/>
    </row>
    <row r="68" spans="1:8" s="150" customFormat="1" x14ac:dyDescent="0.25">
      <c r="A68" s="26"/>
      <c r="B68" s="29" t="s">
        <v>233</v>
      </c>
      <c r="C68" s="30" t="s">
        <v>221</v>
      </c>
      <c r="D68" s="31" t="s">
        <v>224</v>
      </c>
      <c r="E68" s="32">
        <v>37892</v>
      </c>
      <c r="F68" s="34">
        <f t="shared" si="2"/>
        <v>1894.6</v>
      </c>
      <c r="G68" s="35" t="s">
        <v>0</v>
      </c>
      <c r="H68" s="26"/>
    </row>
    <row r="69" spans="1:8" s="150" customFormat="1" x14ac:dyDescent="0.25">
      <c r="A69" s="26"/>
      <c r="B69" s="29" t="s">
        <v>233</v>
      </c>
      <c r="C69" s="30" t="s">
        <v>221</v>
      </c>
      <c r="D69" s="31" t="s">
        <v>224</v>
      </c>
      <c r="E69" s="32">
        <v>26539</v>
      </c>
      <c r="F69" s="34">
        <f t="shared" si="2"/>
        <v>1326.95</v>
      </c>
      <c r="G69" s="35" t="s">
        <v>0</v>
      </c>
      <c r="H69" s="26"/>
    </row>
    <row r="70" spans="1:8" s="150" customFormat="1" x14ac:dyDescent="0.25">
      <c r="A70" s="26"/>
      <c r="B70" s="29" t="s">
        <v>233</v>
      </c>
      <c r="C70" s="30" t="s">
        <v>221</v>
      </c>
      <c r="D70" s="31" t="s">
        <v>224</v>
      </c>
      <c r="E70" s="32">
        <v>21699</v>
      </c>
      <c r="F70" s="34">
        <f t="shared" si="2"/>
        <v>1084.95</v>
      </c>
      <c r="G70" s="35" t="s">
        <v>0</v>
      </c>
      <c r="H70" s="26"/>
    </row>
    <row r="71" spans="1:8" s="150" customFormat="1" x14ac:dyDescent="0.25">
      <c r="A71" s="26"/>
      <c r="B71" s="29" t="s">
        <v>230</v>
      </c>
      <c r="C71" s="30" t="s">
        <v>221</v>
      </c>
      <c r="D71" s="31" t="s">
        <v>224</v>
      </c>
      <c r="E71" s="32">
        <v>7861</v>
      </c>
      <c r="F71" s="34">
        <f t="shared" si="2"/>
        <v>393.05</v>
      </c>
      <c r="G71" s="35" t="s">
        <v>0</v>
      </c>
      <c r="H71" s="26"/>
    </row>
    <row r="72" spans="1:8" s="150" customFormat="1" x14ac:dyDescent="0.25">
      <c r="A72" s="26"/>
      <c r="B72" s="29" t="s">
        <v>230</v>
      </c>
      <c r="C72" s="30" t="s">
        <v>221</v>
      </c>
      <c r="D72" s="31" t="s">
        <v>224</v>
      </c>
      <c r="E72" s="32">
        <v>19913</v>
      </c>
      <c r="F72" s="34">
        <f t="shared" si="2"/>
        <v>995.65</v>
      </c>
      <c r="G72" s="35" t="s">
        <v>0</v>
      </c>
      <c r="H72" s="26"/>
    </row>
    <row r="73" spans="1:8" s="150" customFormat="1" x14ac:dyDescent="0.25">
      <c r="A73" s="26"/>
      <c r="B73" s="29" t="s">
        <v>233</v>
      </c>
      <c r="C73" s="30" t="s">
        <v>221</v>
      </c>
      <c r="D73" s="31" t="s">
        <v>224</v>
      </c>
      <c r="E73" s="32">
        <v>7861</v>
      </c>
      <c r="F73" s="34">
        <f t="shared" si="2"/>
        <v>393.05</v>
      </c>
      <c r="G73" s="35" t="s">
        <v>0</v>
      </c>
      <c r="H73" s="26"/>
    </row>
    <row r="74" spans="1:8" s="150" customFormat="1" x14ac:dyDescent="0.25">
      <c r="A74" s="26"/>
      <c r="B74" s="29" t="s">
        <v>200</v>
      </c>
      <c r="C74" s="30" t="s">
        <v>221</v>
      </c>
      <c r="D74" s="31" t="s">
        <v>223</v>
      </c>
      <c r="E74" s="32">
        <v>42741</v>
      </c>
      <c r="F74" s="34">
        <f t="shared" si="2"/>
        <v>1424.7</v>
      </c>
      <c r="G74" s="35" t="s">
        <v>0</v>
      </c>
      <c r="H74" s="26"/>
    </row>
    <row r="75" spans="1:8" s="150" customFormat="1" x14ac:dyDescent="0.25">
      <c r="A75" s="26"/>
      <c r="B75" s="23" t="s">
        <v>72</v>
      </c>
      <c r="C75" s="160"/>
      <c r="D75" s="160"/>
      <c r="E75" s="160"/>
      <c r="F75" s="36">
        <f>SUM(F8:F74)</f>
        <v>1071315.8790333327</v>
      </c>
      <c r="G75" s="37" t="s">
        <v>0</v>
      </c>
      <c r="H75" s="26"/>
    </row>
    <row r="76" spans="1:8" s="150" customFormat="1" x14ac:dyDescent="0.25">
      <c r="A76" s="26"/>
      <c r="B76" s="107" t="s">
        <v>139</v>
      </c>
      <c r="C76" s="161"/>
      <c r="D76" s="161"/>
      <c r="E76" s="161"/>
      <c r="F76" s="66">
        <v>3703619.4710447765</v>
      </c>
      <c r="G76" s="37" t="s">
        <v>0</v>
      </c>
      <c r="H76" s="26"/>
    </row>
    <row r="77" spans="1:8" s="150" customFormat="1" x14ac:dyDescent="0.25">
      <c r="A77" s="26"/>
      <c r="B77" s="39" t="s">
        <v>69</v>
      </c>
      <c r="C77" s="162"/>
      <c r="D77" s="162"/>
      <c r="E77" s="163"/>
      <c r="F77" s="38">
        <f>F75+F76</f>
        <v>4774935.3500781097</v>
      </c>
      <c r="G77" s="38" t="s">
        <v>0</v>
      </c>
      <c r="H77" s="26"/>
    </row>
    <row r="78" spans="1:8" s="150" customFormat="1" x14ac:dyDescent="0.25">
      <c r="A78" s="26"/>
      <c r="B78" s="26"/>
      <c r="C78" s="26"/>
      <c r="D78" s="26"/>
      <c r="E78" s="26"/>
      <c r="F78" s="26"/>
      <c r="G78" s="26"/>
      <c r="H78" s="26"/>
    </row>
    <row r="79" spans="1:8" s="150" customFormat="1" x14ac:dyDescent="0.25">
      <c r="A79" s="26"/>
      <c r="B79" s="26"/>
      <c r="C79" s="26"/>
      <c r="D79" s="26"/>
      <c r="E79" s="26"/>
      <c r="F79" s="26"/>
      <c r="G79" s="26"/>
      <c r="H79" s="26"/>
    </row>
    <row r="80" spans="1:8" s="150" customFormat="1" x14ac:dyDescent="0.25">
      <c r="A80" s="26"/>
      <c r="B80" s="26"/>
      <c r="C80" s="26"/>
      <c r="D80" s="26"/>
      <c r="E80" s="26"/>
      <c r="F80" s="26"/>
      <c r="G80" s="26"/>
      <c r="H80" s="26"/>
    </row>
    <row r="81" s="150" customFormat="1" hidden="1" x14ac:dyDescent="0.25"/>
    <row r="82" s="150" customFormat="1" hidden="1" x14ac:dyDescent="0.25"/>
    <row r="83" s="150" customFormat="1" hidden="1" x14ac:dyDescent="0.25"/>
    <row r="84" s="150" customFormat="1" ht="14.45" hidden="1" customHeight="1" x14ac:dyDescent="0.25"/>
    <row r="85" s="150" customFormat="1" ht="14.45" hidden="1" customHeight="1" x14ac:dyDescent="0.25"/>
    <row r="86" s="150" customFormat="1" ht="15" hidden="1" customHeight="1" x14ac:dyDescent="0.25"/>
    <row r="87" s="150" customFormat="1" ht="15" hidden="1" customHeight="1" x14ac:dyDescent="0.25"/>
    <row r="88" s="150" customFormat="1" ht="15" hidden="1" customHeight="1" x14ac:dyDescent="0.25"/>
    <row r="89" s="150" customFormat="1" ht="15" hidden="1" customHeight="1" x14ac:dyDescent="0.25"/>
    <row r="90" s="150" customFormat="1" ht="15" hidden="1" customHeight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s="150" customFormat="1" hidden="1" x14ac:dyDescent="0.25"/>
    <row r="138" s="150" customFormat="1" hidden="1" x14ac:dyDescent="0.25"/>
    <row r="139" s="150" customFormat="1" hidden="1" x14ac:dyDescent="0.25"/>
    <row r="140" s="150" customFormat="1" hidden="1" x14ac:dyDescent="0.25"/>
    <row r="141" s="150" customFormat="1" hidden="1" x14ac:dyDescent="0.25"/>
    <row r="142" s="150" customFormat="1" hidden="1" x14ac:dyDescent="0.25"/>
    <row r="143" s="150" customFormat="1" hidden="1" x14ac:dyDescent="0.25"/>
    <row r="144" s="150" customFormat="1" hidden="1" x14ac:dyDescent="0.25"/>
    <row r="145" s="150" customFormat="1" hidden="1" x14ac:dyDescent="0.25"/>
    <row r="146" s="150" customFormat="1" hidden="1" x14ac:dyDescent="0.25"/>
    <row r="147" s="150" customFormat="1" hidden="1" x14ac:dyDescent="0.25"/>
    <row r="148" s="150" customFormat="1" hidden="1" x14ac:dyDescent="0.25"/>
    <row r="149" s="150" customFormat="1" hidden="1" x14ac:dyDescent="0.25"/>
    <row r="150" s="150" customFormat="1" hidden="1" x14ac:dyDescent="0.25"/>
    <row r="151" s="150" customFormat="1" hidden="1" x14ac:dyDescent="0.25"/>
    <row r="152" s="150" customFormat="1" hidden="1" x14ac:dyDescent="0.25"/>
    <row r="153" s="150" customFormat="1" hidden="1" x14ac:dyDescent="0.25"/>
    <row r="154" s="150" customFormat="1" hidden="1" x14ac:dyDescent="0.25"/>
    <row r="155" s="150" customFormat="1" hidden="1" x14ac:dyDescent="0.25"/>
    <row r="156" s="150" customFormat="1" hidden="1" x14ac:dyDescent="0.25"/>
    <row r="157" s="150" customFormat="1" hidden="1" x14ac:dyDescent="0.25"/>
    <row r="158" s="150" customFormat="1" hidden="1" x14ac:dyDescent="0.25"/>
    <row r="159" s="150" customFormat="1" hidden="1" x14ac:dyDescent="0.25"/>
    <row r="160" s="150" customFormat="1" hidden="1" x14ac:dyDescent="0.25"/>
    <row r="161" s="150" customFormat="1" hidden="1" x14ac:dyDescent="0.25"/>
    <row r="162" s="150" customFormat="1" hidden="1" x14ac:dyDescent="0.25"/>
    <row r="163" s="150" customFormat="1" hidden="1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Stevns Spildevand AS</v>
      </c>
      <c r="B1" s="164"/>
      <c r="C1" s="164"/>
      <c r="D1" s="164"/>
      <c r="E1" s="164"/>
    </row>
    <row r="2" spans="1:5" x14ac:dyDescent="0.25">
      <c r="A2" s="1" t="str">
        <f>'1. Forside'!A2</f>
        <v>S089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4" t="s">
        <v>128</v>
      </c>
      <c r="C4" s="264"/>
      <c r="D4" s="264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781054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991517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investeringer'!F75</f>
        <v>1071315.8790333327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370060.75806666538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4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Stevns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S089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4" t="s">
        <v>127</v>
      </c>
      <c r="C4" s="264"/>
      <c r="D4" s="264"/>
      <c r="E4" s="264"/>
      <c r="F4" s="264"/>
      <c r="G4" s="264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6" t="s">
        <v>56</v>
      </c>
      <c r="G7" s="266"/>
      <c r="H7" s="26"/>
    </row>
    <row r="8" spans="1:8" s="150" customFormat="1" x14ac:dyDescent="0.25">
      <c r="A8" s="26"/>
      <c r="B8" s="29" t="s">
        <v>195</v>
      </c>
      <c r="C8" s="30">
        <v>2015</v>
      </c>
      <c r="D8" s="31">
        <v>75</v>
      </c>
      <c r="E8" s="32">
        <v>49002000</v>
      </c>
      <c r="F8" s="45">
        <f>E8/D8</f>
        <v>653360</v>
      </c>
      <c r="G8" s="35" t="s">
        <v>0</v>
      </c>
      <c r="H8" s="26"/>
    </row>
    <row r="9" spans="1:8" s="150" customFormat="1" x14ac:dyDescent="0.25">
      <c r="A9" s="26"/>
      <c r="B9" s="29" t="s">
        <v>236</v>
      </c>
      <c r="C9" s="30">
        <v>2015</v>
      </c>
      <c r="D9" s="31">
        <v>50</v>
      </c>
      <c r="E9" s="32">
        <v>298000</v>
      </c>
      <c r="F9" s="45">
        <f t="shared" ref="F9:F31" si="0">E9/D9</f>
        <v>5960</v>
      </c>
      <c r="G9" s="35" t="s">
        <v>0</v>
      </c>
      <c r="H9" s="26"/>
    </row>
    <row r="10" spans="1:8" s="150" customFormat="1" x14ac:dyDescent="0.25">
      <c r="A10" s="26"/>
      <c r="B10" s="29" t="s">
        <v>200</v>
      </c>
      <c r="C10" s="30">
        <v>2015</v>
      </c>
      <c r="D10" s="31">
        <v>30</v>
      </c>
      <c r="E10" s="32">
        <v>555000</v>
      </c>
      <c r="F10" s="45">
        <f t="shared" si="0"/>
        <v>18500</v>
      </c>
      <c r="G10" s="35" t="s">
        <v>0</v>
      </c>
      <c r="H10" s="26"/>
    </row>
    <row r="11" spans="1:8" s="150" customFormat="1" ht="26.25" x14ac:dyDescent="0.25">
      <c r="A11" s="26"/>
      <c r="B11" s="29" t="s">
        <v>237</v>
      </c>
      <c r="C11" s="30">
        <v>2015</v>
      </c>
      <c r="D11" s="31">
        <v>75</v>
      </c>
      <c r="E11" s="32">
        <v>3129000</v>
      </c>
      <c r="F11" s="45">
        <f t="shared" si="0"/>
        <v>41720</v>
      </c>
      <c r="G11" s="35" t="s">
        <v>0</v>
      </c>
      <c r="H11" s="26"/>
    </row>
    <row r="12" spans="1:8" s="150" customFormat="1" ht="26.25" x14ac:dyDescent="0.25">
      <c r="A12" s="26"/>
      <c r="B12" s="29" t="s">
        <v>238</v>
      </c>
      <c r="C12" s="30">
        <v>2015</v>
      </c>
      <c r="D12" s="31">
        <v>20</v>
      </c>
      <c r="E12" s="32">
        <v>243000</v>
      </c>
      <c r="F12" s="45">
        <f t="shared" si="0"/>
        <v>12150</v>
      </c>
      <c r="G12" s="35" t="s">
        <v>0</v>
      </c>
      <c r="H12" s="26"/>
    </row>
    <row r="13" spans="1:8" s="150" customFormat="1" ht="26.25" x14ac:dyDescent="0.25">
      <c r="A13" s="26"/>
      <c r="B13" s="29" t="s">
        <v>239</v>
      </c>
      <c r="C13" s="30">
        <v>2015</v>
      </c>
      <c r="D13" s="31">
        <v>10</v>
      </c>
      <c r="E13" s="32">
        <v>104000</v>
      </c>
      <c r="F13" s="45">
        <f t="shared" si="0"/>
        <v>10400</v>
      </c>
      <c r="G13" s="35" t="s">
        <v>0</v>
      </c>
      <c r="H13" s="26"/>
    </row>
    <row r="14" spans="1:8" s="150" customFormat="1" x14ac:dyDescent="0.25">
      <c r="A14" s="26"/>
      <c r="B14" s="29" t="s">
        <v>231</v>
      </c>
      <c r="C14" s="30">
        <v>2015</v>
      </c>
      <c r="D14" s="31">
        <v>50</v>
      </c>
      <c r="E14" s="32">
        <v>266000</v>
      </c>
      <c r="F14" s="45">
        <f t="shared" si="0"/>
        <v>5320</v>
      </c>
      <c r="G14" s="35" t="s">
        <v>0</v>
      </c>
      <c r="H14" s="26"/>
    </row>
    <row r="15" spans="1:8" s="150" customFormat="1" x14ac:dyDescent="0.25">
      <c r="A15" s="26"/>
      <c r="B15" s="29" t="s">
        <v>230</v>
      </c>
      <c r="C15" s="30">
        <v>2015</v>
      </c>
      <c r="D15" s="31">
        <v>20</v>
      </c>
      <c r="E15" s="32">
        <v>533000</v>
      </c>
      <c r="F15" s="45">
        <f t="shared" si="0"/>
        <v>26650</v>
      </c>
      <c r="G15" s="35" t="s">
        <v>0</v>
      </c>
      <c r="H15" s="26"/>
    </row>
    <row r="16" spans="1:8" s="150" customFormat="1" x14ac:dyDescent="0.25">
      <c r="A16" s="26"/>
      <c r="B16" s="29" t="s">
        <v>212</v>
      </c>
      <c r="C16" s="30">
        <v>2015</v>
      </c>
      <c r="D16" s="31">
        <v>10</v>
      </c>
      <c r="E16" s="32">
        <v>266000</v>
      </c>
      <c r="F16" s="45">
        <f t="shared" si="0"/>
        <v>26600</v>
      </c>
      <c r="G16" s="35" t="s">
        <v>0</v>
      </c>
      <c r="H16" s="26"/>
    </row>
    <row r="17" spans="1:8" s="150" customFormat="1" x14ac:dyDescent="0.25">
      <c r="A17" s="26"/>
      <c r="B17" s="29" t="s">
        <v>211</v>
      </c>
      <c r="C17" s="30">
        <v>2015</v>
      </c>
      <c r="D17" s="31">
        <v>10</v>
      </c>
      <c r="E17" s="32">
        <v>189000</v>
      </c>
      <c r="F17" s="45">
        <f t="shared" si="0"/>
        <v>18900</v>
      </c>
      <c r="G17" s="35" t="s">
        <v>0</v>
      </c>
      <c r="H17" s="26"/>
    </row>
    <row r="18" spans="1:8" s="150" customFormat="1" x14ac:dyDescent="0.25">
      <c r="A18" s="26"/>
      <c r="B18" s="29" t="s">
        <v>213</v>
      </c>
      <c r="C18" s="30">
        <v>2015</v>
      </c>
      <c r="D18" s="31">
        <v>60</v>
      </c>
      <c r="E18" s="32">
        <v>360000</v>
      </c>
      <c r="F18" s="45">
        <f t="shared" si="0"/>
        <v>6000</v>
      </c>
      <c r="G18" s="35" t="s">
        <v>0</v>
      </c>
      <c r="H18" s="26"/>
    </row>
    <row r="19" spans="1:8" s="150" customFormat="1" x14ac:dyDescent="0.25">
      <c r="A19" s="26"/>
      <c r="B19" s="29" t="s">
        <v>209</v>
      </c>
      <c r="C19" s="30">
        <v>2015</v>
      </c>
      <c r="D19" s="31">
        <v>20</v>
      </c>
      <c r="E19" s="32">
        <v>360000</v>
      </c>
      <c r="F19" s="45">
        <f t="shared" si="0"/>
        <v>18000</v>
      </c>
      <c r="G19" s="35" t="s">
        <v>0</v>
      </c>
      <c r="H19" s="26"/>
    </row>
    <row r="20" spans="1:8" s="150" customFormat="1" x14ac:dyDescent="0.25">
      <c r="A20" s="26"/>
      <c r="B20" s="29" t="s">
        <v>215</v>
      </c>
      <c r="C20" s="30">
        <v>2015</v>
      </c>
      <c r="D20" s="31">
        <v>5</v>
      </c>
      <c r="E20" s="32">
        <v>500000</v>
      </c>
      <c r="F20" s="45">
        <f t="shared" si="0"/>
        <v>100000</v>
      </c>
      <c r="G20" s="35" t="s">
        <v>0</v>
      </c>
      <c r="H20" s="26"/>
    </row>
    <row r="21" spans="1:8" s="150" customFormat="1" x14ac:dyDescent="0.25">
      <c r="A21" s="26"/>
      <c r="B21" s="29" t="s">
        <v>195</v>
      </c>
      <c r="C21" s="30">
        <v>2016</v>
      </c>
      <c r="D21" s="31">
        <v>75</v>
      </c>
      <c r="E21" s="32">
        <v>25168000</v>
      </c>
      <c r="F21" s="45">
        <f t="shared" si="0"/>
        <v>335573.33333333331</v>
      </c>
      <c r="G21" s="35" t="s">
        <v>0</v>
      </c>
      <c r="H21" s="26"/>
    </row>
    <row r="22" spans="1:8" s="150" customFormat="1" x14ac:dyDescent="0.25">
      <c r="A22" s="26"/>
      <c r="B22" s="29" t="s">
        <v>200</v>
      </c>
      <c r="C22" s="30">
        <v>2016</v>
      </c>
      <c r="D22" s="31">
        <v>30</v>
      </c>
      <c r="E22" s="32">
        <v>6790000</v>
      </c>
      <c r="F22" s="45">
        <f t="shared" si="0"/>
        <v>226333.33333333334</v>
      </c>
      <c r="G22" s="35" t="s">
        <v>0</v>
      </c>
      <c r="H22" s="26"/>
    </row>
    <row r="23" spans="1:8" s="150" customFormat="1" ht="26.25" x14ac:dyDescent="0.25">
      <c r="A23" s="26"/>
      <c r="B23" s="29" t="s">
        <v>237</v>
      </c>
      <c r="C23" s="30">
        <v>2016</v>
      </c>
      <c r="D23" s="31">
        <v>75</v>
      </c>
      <c r="E23" s="32">
        <v>4206000</v>
      </c>
      <c r="F23" s="45">
        <f t="shared" si="0"/>
        <v>56080</v>
      </c>
      <c r="G23" s="35" t="s">
        <v>0</v>
      </c>
      <c r="H23" s="26"/>
    </row>
    <row r="24" spans="1:8" s="150" customFormat="1" ht="26.25" x14ac:dyDescent="0.25">
      <c r="A24" s="26"/>
      <c r="B24" s="29" t="s">
        <v>238</v>
      </c>
      <c r="C24" s="30">
        <v>2016</v>
      </c>
      <c r="D24" s="31">
        <v>20</v>
      </c>
      <c r="E24" s="32">
        <v>327000</v>
      </c>
      <c r="F24" s="45">
        <f t="shared" si="0"/>
        <v>16350</v>
      </c>
      <c r="G24" s="35" t="s">
        <v>0</v>
      </c>
      <c r="H24" s="26"/>
    </row>
    <row r="25" spans="1:8" s="150" customFormat="1" ht="26.25" x14ac:dyDescent="0.25">
      <c r="A25" s="26"/>
      <c r="B25" s="29" t="s">
        <v>239</v>
      </c>
      <c r="C25" s="30">
        <v>2016</v>
      </c>
      <c r="D25" s="31">
        <v>10</v>
      </c>
      <c r="E25" s="32">
        <v>140000</v>
      </c>
      <c r="F25" s="45">
        <f t="shared" si="0"/>
        <v>14000</v>
      </c>
      <c r="G25" s="35" t="s">
        <v>0</v>
      </c>
      <c r="H25" s="26"/>
    </row>
    <row r="26" spans="1:8" s="150" customFormat="1" x14ac:dyDescent="0.25">
      <c r="A26" s="26"/>
      <c r="B26" s="29" t="s">
        <v>231</v>
      </c>
      <c r="C26" s="30">
        <v>2016</v>
      </c>
      <c r="D26" s="31">
        <v>50</v>
      </c>
      <c r="E26" s="32">
        <v>266000</v>
      </c>
      <c r="F26" s="45">
        <f t="shared" si="0"/>
        <v>5320</v>
      </c>
      <c r="G26" s="35" t="s">
        <v>0</v>
      </c>
      <c r="H26" s="26"/>
    </row>
    <row r="27" spans="1:8" s="150" customFormat="1" x14ac:dyDescent="0.25">
      <c r="A27" s="26"/>
      <c r="B27" s="29" t="s">
        <v>230</v>
      </c>
      <c r="C27" s="30">
        <v>2016</v>
      </c>
      <c r="D27" s="31">
        <v>20</v>
      </c>
      <c r="E27" s="32">
        <v>533000</v>
      </c>
      <c r="F27" s="45">
        <f t="shared" si="0"/>
        <v>26650</v>
      </c>
      <c r="G27" s="35" t="s">
        <v>0</v>
      </c>
      <c r="H27" s="26"/>
    </row>
    <row r="28" spans="1:8" s="150" customFormat="1" x14ac:dyDescent="0.25">
      <c r="A28" s="26"/>
      <c r="B28" s="29" t="s">
        <v>212</v>
      </c>
      <c r="C28" s="30">
        <v>2016</v>
      </c>
      <c r="D28" s="31">
        <v>10</v>
      </c>
      <c r="E28" s="32">
        <v>266000</v>
      </c>
      <c r="F28" s="45">
        <f t="shared" si="0"/>
        <v>26600</v>
      </c>
      <c r="G28" s="35" t="s">
        <v>0</v>
      </c>
      <c r="H28" s="26"/>
    </row>
    <row r="29" spans="1:8" s="150" customFormat="1" x14ac:dyDescent="0.25">
      <c r="A29" s="26"/>
      <c r="B29" s="29" t="s">
        <v>211</v>
      </c>
      <c r="C29" s="30">
        <v>2016</v>
      </c>
      <c r="D29" s="31">
        <v>10</v>
      </c>
      <c r="E29" s="32">
        <v>189000</v>
      </c>
      <c r="F29" s="45">
        <f t="shared" si="0"/>
        <v>18900</v>
      </c>
      <c r="G29" s="35" t="s">
        <v>0</v>
      </c>
      <c r="H29" s="26"/>
    </row>
    <row r="30" spans="1:8" s="150" customFormat="1" x14ac:dyDescent="0.25">
      <c r="A30" s="26"/>
      <c r="B30" s="29" t="s">
        <v>213</v>
      </c>
      <c r="C30" s="30">
        <v>2016</v>
      </c>
      <c r="D30" s="31">
        <v>60</v>
      </c>
      <c r="E30" s="32">
        <v>360000</v>
      </c>
      <c r="F30" s="45">
        <f t="shared" si="0"/>
        <v>6000</v>
      </c>
      <c r="G30" s="35" t="s">
        <v>0</v>
      </c>
      <c r="H30" s="26"/>
    </row>
    <row r="31" spans="1:8" s="150" customFormat="1" x14ac:dyDescent="0.25">
      <c r="A31" s="26"/>
      <c r="B31" s="29" t="s">
        <v>209</v>
      </c>
      <c r="C31" s="30">
        <v>2016</v>
      </c>
      <c r="D31" s="31">
        <v>20</v>
      </c>
      <c r="E31" s="32">
        <v>360000</v>
      </c>
      <c r="F31" s="45">
        <f t="shared" si="0"/>
        <v>18000</v>
      </c>
      <c r="G31" s="35" t="s">
        <v>0</v>
      </c>
      <c r="H31" s="26"/>
    </row>
    <row r="32" spans="1:8" s="150" customFormat="1" x14ac:dyDescent="0.25">
      <c r="A32" s="26"/>
      <c r="B32" s="109" t="s">
        <v>73</v>
      </c>
      <c r="C32" s="167"/>
      <c r="D32" s="168"/>
      <c r="E32" s="169"/>
      <c r="F32" s="46">
        <f>SUMIF(C8:C31,"2015",F8:F31)</f>
        <v>943560</v>
      </c>
      <c r="G32" s="47" t="s">
        <v>0</v>
      </c>
      <c r="H32" s="26"/>
    </row>
    <row r="33" spans="1:8" s="150" customFormat="1" x14ac:dyDescent="0.25">
      <c r="A33" s="26"/>
      <c r="B33" s="107" t="s">
        <v>137</v>
      </c>
      <c r="C33" s="170"/>
      <c r="D33" s="171"/>
      <c r="E33" s="172"/>
      <c r="F33" s="46">
        <f>SUMIF(C8:C31,"2016",F8:F31)</f>
        <v>749806.66666666663</v>
      </c>
      <c r="G33" s="47" t="s">
        <v>0</v>
      </c>
      <c r="H33" s="26"/>
    </row>
    <row r="34" spans="1:8" s="150" customFormat="1" x14ac:dyDescent="0.25">
      <c r="A34" s="26"/>
      <c r="B34" s="50" t="s">
        <v>36</v>
      </c>
      <c r="C34" s="173"/>
      <c r="D34" s="174"/>
      <c r="E34" s="174"/>
      <c r="F34" s="48">
        <f>F32+F33</f>
        <v>1693366.6666666665</v>
      </c>
      <c r="G34" s="49" t="s">
        <v>0</v>
      </c>
      <c r="H34" s="26"/>
    </row>
    <row r="35" spans="1:8" s="150" customFormat="1" x14ac:dyDescent="0.25">
      <c r="A35" s="26"/>
      <c r="B35" s="26"/>
      <c r="C35" s="166"/>
      <c r="D35" s="26"/>
      <c r="E35" s="26"/>
      <c r="F35" s="26"/>
      <c r="G35" s="26"/>
      <c r="H35" s="26"/>
    </row>
    <row r="36" spans="1:8" s="150" customFormat="1" x14ac:dyDescent="0.25">
      <c r="A36" s="26"/>
      <c r="B36" s="26"/>
      <c r="C36" s="166"/>
      <c r="D36" s="26"/>
      <c r="E36" s="26"/>
      <c r="F36" s="26"/>
      <c r="G36" s="26"/>
      <c r="H36" s="26"/>
    </row>
    <row r="37" spans="1:8" s="150" customFormat="1" x14ac:dyDescent="0.25">
      <c r="A37" s="26"/>
      <c r="B37" s="26"/>
      <c r="C37" s="166"/>
      <c r="D37" s="26"/>
      <c r="E37" s="26"/>
      <c r="F37" s="175"/>
      <c r="G37" s="175"/>
      <c r="H37" s="26"/>
    </row>
    <row r="38" spans="1:8" s="150" customFormat="1" hidden="1" x14ac:dyDescent="0.25">
      <c r="C38" s="176"/>
    </row>
    <row r="39" spans="1:8" s="150" customFormat="1" hidden="1" x14ac:dyDescent="0.25">
      <c r="C39" s="176"/>
    </row>
    <row r="40" spans="1:8" s="150" customFormat="1" hidden="1" x14ac:dyDescent="0.25">
      <c r="C40" s="176"/>
    </row>
    <row r="41" spans="1:8" s="150" customFormat="1" hidden="1" x14ac:dyDescent="0.25">
      <c r="C41" s="176"/>
    </row>
    <row r="42" spans="1:8" s="150" customFormat="1" hidden="1" x14ac:dyDescent="0.25">
      <c r="C42" s="176"/>
    </row>
    <row r="43" spans="1:8" s="150" customFormat="1" hidden="1" x14ac:dyDescent="0.25">
      <c r="C43" s="176"/>
    </row>
    <row r="44" spans="1:8" s="150" customFormat="1" hidden="1" x14ac:dyDescent="0.25">
      <c r="C44" s="176"/>
    </row>
    <row r="45" spans="1:8" s="150" customFormat="1" hidden="1" x14ac:dyDescent="0.25">
      <c r="C45" s="176"/>
    </row>
    <row r="46" spans="1:8" s="150" customFormat="1" hidden="1" x14ac:dyDescent="0.25">
      <c r="C46" s="176"/>
    </row>
    <row r="47" spans="1:8" s="150" customFormat="1" hidden="1" x14ac:dyDescent="0.25">
      <c r="C47" s="176"/>
    </row>
    <row r="48" spans="1:8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t="12" hidden="1" customHeight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x14ac:dyDescent="0.25"/>
    <row r="135" spans="3:3" x14ac:dyDescent="0.25"/>
    <row r="136" spans="3:3" x14ac:dyDescent="0.25"/>
    <row r="137" spans="3:3" x14ac:dyDescent="0.25"/>
    <row r="138" spans="3:3" x14ac:dyDescent="0.25"/>
    <row r="139" spans="3:3" x14ac:dyDescent="0.25"/>
    <row r="140" spans="3:3" x14ac:dyDescent="0.25"/>
    <row r="141" spans="3:3" x14ac:dyDescent="0.25"/>
    <row r="142" spans="3:3" x14ac:dyDescent="0.25"/>
    <row r="143" spans="3:3" x14ac:dyDescent="0.25"/>
    <row r="144" spans="3:3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Stevns Spildevand AS</v>
      </c>
      <c r="B1" s="56"/>
      <c r="C1" s="56"/>
      <c r="D1" s="178"/>
      <c r="E1" s="56"/>
    </row>
    <row r="2" spans="1:5" x14ac:dyDescent="0.25">
      <c r="A2" s="222" t="str">
        <f>'1. Forside'!A2</f>
        <v>S089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7" t="s">
        <v>126</v>
      </c>
      <c r="C4" s="267"/>
      <c r="D4" s="267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241</v>
      </c>
      <c r="C8" s="51">
        <v>125000</v>
      </c>
      <c r="D8" s="182" t="s">
        <v>0</v>
      </c>
      <c r="E8" s="56"/>
    </row>
    <row r="9" spans="1:5" x14ac:dyDescent="0.25">
      <c r="A9" s="56"/>
      <c r="B9" s="207" t="s">
        <v>242</v>
      </c>
      <c r="C9" s="51">
        <v>400000</v>
      </c>
      <c r="D9" s="182" t="s">
        <v>0</v>
      </c>
      <c r="E9" s="56"/>
    </row>
    <row r="10" spans="1:5" x14ac:dyDescent="0.25">
      <c r="A10" s="56"/>
      <c r="B10" s="207" t="s">
        <v>243</v>
      </c>
      <c r="C10" s="51">
        <v>29000</v>
      </c>
      <c r="D10" s="182" t="s">
        <v>0</v>
      </c>
      <c r="E10" s="56"/>
    </row>
    <row r="11" spans="1:5" x14ac:dyDescent="0.25">
      <c r="A11" s="56"/>
      <c r="B11" s="54" t="s">
        <v>35</v>
      </c>
      <c r="C11" s="55">
        <f>SUM(C7:C10)</f>
        <v>587000</v>
      </c>
      <c r="D11" s="54" t="s">
        <v>0</v>
      </c>
      <c r="E11" s="56"/>
    </row>
    <row r="12" spans="1:5" x14ac:dyDescent="0.25">
      <c r="A12" s="56"/>
      <c r="B12" s="56"/>
      <c r="C12" s="56"/>
      <c r="D12" s="178"/>
      <c r="E12" s="56"/>
    </row>
    <row r="13" spans="1:5" x14ac:dyDescent="0.25">
      <c r="A13" s="56"/>
      <c r="B13" s="56"/>
      <c r="C13" s="56"/>
      <c r="D13" s="178"/>
      <c r="E13" s="56"/>
    </row>
    <row r="14" spans="1:5" ht="38.25" customHeight="1" x14ac:dyDescent="0.25">
      <c r="A14" s="56"/>
      <c r="B14" s="268" t="s">
        <v>148</v>
      </c>
      <c r="C14" s="269"/>
      <c r="D14" s="270"/>
      <c r="E14" s="56"/>
    </row>
    <row r="15" spans="1:5" x14ac:dyDescent="0.25">
      <c r="A15" s="56"/>
      <c r="B15" s="53" t="s">
        <v>71</v>
      </c>
      <c r="C15" s="51">
        <v>40000</v>
      </c>
      <c r="D15" s="182" t="s">
        <v>0</v>
      </c>
      <c r="E15" s="56"/>
    </row>
    <row r="16" spans="1:5" x14ac:dyDescent="0.25">
      <c r="A16" s="56"/>
      <c r="B16" s="53" t="s">
        <v>14</v>
      </c>
      <c r="C16" s="51">
        <v>24000</v>
      </c>
      <c r="D16" s="182" t="s">
        <v>0</v>
      </c>
      <c r="E16" s="56"/>
    </row>
    <row r="17" spans="1:5" x14ac:dyDescent="0.25">
      <c r="A17" s="56"/>
      <c r="B17" s="54" t="s">
        <v>35</v>
      </c>
      <c r="C17" s="55">
        <f>SUM(C15:C16)</f>
        <v>64000</v>
      </c>
      <c r="D17" s="54" t="s">
        <v>0</v>
      </c>
      <c r="E17" s="56"/>
    </row>
    <row r="18" spans="1:5" x14ac:dyDescent="0.25">
      <c r="A18" s="56"/>
      <c r="B18" s="56"/>
      <c r="C18" s="183"/>
      <c r="D18" s="184"/>
      <c r="E18" s="56"/>
    </row>
    <row r="19" spans="1:5" x14ac:dyDescent="0.25">
      <c r="A19" s="56"/>
      <c r="B19" s="56"/>
      <c r="C19" s="183"/>
      <c r="D19" s="184"/>
      <c r="E19" s="56"/>
    </row>
    <row r="20" spans="1:5" ht="42" customHeight="1" x14ac:dyDescent="0.25">
      <c r="A20" s="56"/>
      <c r="B20" s="271" t="s">
        <v>149</v>
      </c>
      <c r="C20" s="272"/>
      <c r="D20" s="273"/>
      <c r="E20" s="56"/>
    </row>
    <row r="21" spans="1:5" x14ac:dyDescent="0.25">
      <c r="A21" s="56"/>
      <c r="B21" s="108" t="s">
        <v>150</v>
      </c>
      <c r="C21" s="19">
        <v>610825</v>
      </c>
      <c r="D21" s="58" t="s">
        <v>0</v>
      </c>
      <c r="E21" s="56"/>
    </row>
    <row r="22" spans="1:5" x14ac:dyDescent="0.25">
      <c r="A22" s="56"/>
      <c r="B22" s="108" t="s">
        <v>151</v>
      </c>
      <c r="C22" s="40">
        <v>601060</v>
      </c>
      <c r="D22" s="58" t="s">
        <v>0</v>
      </c>
      <c r="E22" s="56"/>
    </row>
    <row r="23" spans="1:5" x14ac:dyDescent="0.25">
      <c r="A23" s="56"/>
      <c r="B23" s="28" t="s">
        <v>152</v>
      </c>
      <c r="C23" s="55">
        <f>C21-C22</f>
        <v>9765</v>
      </c>
      <c r="D23" s="28" t="s">
        <v>0</v>
      </c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hidden="1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2015-08-24T09:55:49Z</cp:lastPrinted>
  <dcterms:created xsi:type="dcterms:W3CDTF">2014-01-17T08:54:17Z</dcterms:created>
  <dcterms:modified xsi:type="dcterms:W3CDTF">2015-10-01T12:21:22Z</dcterms:modified>
</cp:coreProperties>
</file>