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C26" i="8" l="1"/>
  <c r="E31" i="19" l="1"/>
  <c r="C36" i="19" l="1"/>
  <c r="E36" i="19" s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13" i="15" l="1"/>
  <c r="C15" i="15" s="1"/>
  <c r="C11" i="8" s="1"/>
  <c r="C9" i="9"/>
  <c r="C15" i="8" s="1"/>
  <c r="E29" i="19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F47" i="7" l="1"/>
  <c r="F48" i="7"/>
  <c r="F50" i="7" l="1"/>
  <c r="C9" i="12"/>
  <c r="C32" i="8" s="1"/>
  <c r="E32" i="8" s="1"/>
  <c r="C9" i="13" l="1"/>
  <c r="F8" i="2" l="1"/>
  <c r="F8" i="7"/>
  <c r="F49" i="7" s="1"/>
  <c r="F36" i="2" l="1"/>
  <c r="C9" i="10" s="1"/>
  <c r="C15" i="11" l="1"/>
  <c r="C29" i="8" s="1"/>
  <c r="C15" i="13"/>
  <c r="C27" i="8" s="1"/>
  <c r="C14" i="4"/>
  <c r="C25" i="8" s="1"/>
  <c r="C22" i="3"/>
  <c r="C23" i="8" s="1"/>
  <c r="F51" i="7"/>
  <c r="C18" i="8" s="1"/>
  <c r="C16" i="3"/>
  <c r="C22" i="8" s="1"/>
  <c r="C10" i="3"/>
  <c r="C21" i="8" s="1"/>
  <c r="C8" i="4"/>
  <c r="C24" i="8" s="1"/>
  <c r="C10" i="10"/>
  <c r="C17" i="8" s="1"/>
  <c r="F38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<sst xmlns="http://schemas.openxmlformats.org/spreadsheetml/2006/main" count="629" uniqueCount="244">
  <si>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</si>
  <si>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</si>
  <si>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</si>
  <si>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</si>
  <si>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</si>
  <si>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</si>
  <si>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</si>
  <si>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</si>
  <si>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</si>
  <si>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</si>
  <si>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</si>
  <si>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</si>
  <si>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</si>
  <si>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</si>
  <si>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</si>
  <si>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</si>
  <si>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</si>
  <si>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</si>
  <si>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</si>
  <si>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</si>
  <si>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</si>
  <si>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</si>
  <si>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</si>
  <si>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</si>
  <si>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</si>
  <si>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</si>
  <si>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</si>
  <si>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</si>
  <si>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</si>
  <si>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</si>
  <si>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</si>
  <si>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</si>
  <si>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</si>
  <si>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</si>
  <si>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</si>
  <si>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</si>
  <si>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</si>
  <si>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</si>
  <si>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</si>
  <si>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</si>
  <si>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</si>
  <si>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</si>
  <si>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</si>
  <si>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</si>
  <si>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</si>
  <si>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</si>
  <si>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</si>
  <si>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</si>
  <si>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</si>
  <si>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</si>
  <si>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</si>
  <si>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</si>
  <si>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</si>
  <si>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</si>
  <si>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</si>
  <si>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</si>
  <si>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</si>
  <si>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</si>
  <si>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</si>
  <si>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</si>
  <si>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</si>
  <si>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</si>
  <si>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</si>
  <si>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</si>
  <si>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</si>
  <si>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</si>
  <si>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</si>
  <si>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</si>
  <si>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</si>
  <si>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</si>
  <si>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</si>
  <si>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</si>
  <si>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</si>
  <si>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</si>
  <si>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</si>
  <si>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</si>
  <si>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</si>
  <si>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</si>
  <si>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</si>
  <si>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</si>
  <si>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</si>
  <si>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</si>
  <si>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</si>
  <si>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</si>
  <si>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</si>
  <si>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</si>
  <si>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</si>
  <si>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</si>
  <si>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</si>
  <si>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</si>
  <si>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</si>
  <si>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</si>
  <si>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</si>
  <si>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</si>
  <si>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</si>
  <si>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</si>
  <si>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</si>
  <si>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</si>
  <si>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</si>
  <si>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</si>
  <si>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</si>
  <si>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</si>
  <si>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</si>
  <si>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</si>
  <si>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</si>
  <si>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</si>
  <si>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</si>
  <si>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</si>
  <si>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</si>
  <si>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</si>
  <si>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</si>
  <si>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</si>
  <si>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</si>
  <si>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</si>
  <si>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</si>
  <si>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</si>
  <si>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</si>
  <si>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</si>
  <si>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</si>
  <si>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</si>
  <si>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</si>
  <si>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</si>
  <si>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</si>
  <si>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</si>
  <si>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</si>
  <si>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</si>
  <si>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</si>
  <si>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</si>
  <si>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</si>
  <si>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</si>
  <si>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</si>
  <si>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</si>
  <si>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</si>
  <si>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</si>
  <si>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</si>
  <si>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</si>
  <si>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</si>
  <si>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</si>
  <si>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</si>
  <si>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</si>
  <si>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</si>
  <si>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</si>
  <si>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</si>
  <si>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</si>
  <si>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</si>
  <si>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</si>
  <si>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</si>
  <si>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</si>
  <si>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</si>
  <si>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</si>
  <si>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</si>
  <si>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</si>
  <si>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</si>
  <si>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</si>
  <si>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</si>
  <si>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</si>
  <si>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</si>
  <si>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</si>
  <si>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</si>
  <si>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</si>
  <si>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</si>
  <si>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</si>
  <si>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</si>
  <si>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</si>
  <si>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</si>
  <si>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</si>
  <si>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</si>
  <si>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</si>
  <si>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</si>
  <si>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</si>
  <si>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</si>
  <si>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</si>
  <si>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</si>
  <si>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</si>
  <si>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</si>
  <si>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</si>
  <si>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</si>
  <si>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</si>
  <si>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</si>
  <si>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</si>
  <si>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</si>
  <si>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</si>
  <si>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</si>
  <si>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</si>
  <si>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</si>
  <si>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</si>
  <si>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</si>
  <si>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</si>
  <si>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Ledelsessystem</t>
  </si>
  <si>
    <t>Stik</t>
  </si>
  <si>
    <t xml:space="preserve">Ledningsnet ≤ Ø 200 mm </t>
  </si>
  <si>
    <t xml:space="preserve">Ø 200 mm &lt; Ledningsnet ≤ Ø 500 mm </t>
  </si>
  <si>
    <t>Ø 500 mm &lt; Ledningsnet ≤ Ø 800 mm</t>
  </si>
  <si>
    <t>Tryksatte minipumpestationer (husstandssystemer)</t>
  </si>
  <si>
    <t>Pumpestationer i brønde (&lt; 6,25 m2), Konstruktioner</t>
  </si>
  <si>
    <t>Pumpestationer i brønde (&lt; 6,25 m2), Mek/EL</t>
  </si>
  <si>
    <t>Pumpestationer i underjordiske bygværker (&lt;50 m2), Konstruktioner</t>
  </si>
  <si>
    <t>Pumpestationer i underjordiske bygværker (&lt;50 m2), Mek/El</t>
  </si>
  <si>
    <t>Pumpestationer i underjordiske bygværker (&lt;50 m2), SRO</t>
  </si>
  <si>
    <t>Jordbassin Klasse A</t>
  </si>
  <si>
    <t>Slamsugere</t>
  </si>
  <si>
    <t>Strømpeforing ≤ Ø 200 mm</t>
  </si>
  <si>
    <t>Pumpestationer m. overbygning (&lt; 20 m2), Konstruktioner</t>
  </si>
  <si>
    <t>Pumpestationer m. overbygning (&lt; 20 m2), Mek/EL</t>
  </si>
  <si>
    <t>Pumpestationer m. overbygning (&lt; 20 m2), SRO</t>
  </si>
  <si>
    <t>Forsinkelsesbassiner, lukkede med automatisk rensning og SRO Miljøklasse A (1.000-3.000 m3) - Konstruktioner</t>
  </si>
  <si>
    <t>Forsinkelsesbassiner, lukkede med automatisk rensning og SRO Miljøklasse A (1.000-3.000 m3) - Mek/EL</t>
  </si>
  <si>
    <t>Forsinkelsesbassiner, lukkede med automatisk rensning og SRO Miljøklasse A (1.000-3.000 m3) - SRO</t>
  </si>
  <si>
    <t>Brønde</t>
  </si>
  <si>
    <t>Indløb med riste, Konstruktioner</t>
  </si>
  <si>
    <t>Forklaring, Mek/EL</t>
  </si>
  <si>
    <t>2014</t>
  </si>
  <si>
    <t>75</t>
  </si>
  <si>
    <t>30</t>
  </si>
  <si>
    <t>50</t>
  </si>
  <si>
    <t>20</t>
  </si>
  <si>
    <t>10</t>
  </si>
  <si>
    <t>5</t>
  </si>
  <si>
    <t>Produktionsudstyr</t>
  </si>
  <si>
    <t>2015</t>
  </si>
  <si>
    <t>Forsinkelsesbassiner, lukkede med automatisk rensning og SRO Miljøklasse A (større end 10.000 m3) - Konstruktioner</t>
  </si>
  <si>
    <t>Forsinkelsesbassiner, lukkede med automatisk rensning og SRO Miljøklasse A (500-1.000 m3) - Konstruktioner</t>
  </si>
  <si>
    <t>Forsinkelsesbassiner, lukkede med automatisk rensning og SRO Miljøklasse A (5.000-10.000 m3) - Konstruktionre</t>
  </si>
  <si>
    <t>Andre bygninger (tekniske installationer, målere mv.)</t>
  </si>
  <si>
    <t>Rådnetanke, slam, Konstruktioner</t>
  </si>
  <si>
    <t>25</t>
  </si>
  <si>
    <t>2016</t>
  </si>
  <si>
    <t>Overbygning</t>
  </si>
  <si>
    <t>Installationer "mekaniske riste og SRO" Miljøklasse A. (7-20 m2) - Mek/EL</t>
  </si>
  <si>
    <t>Installationer "mekaniske riste og SRO" Miljøklasse A. (7-20 m2) - SRO</t>
  </si>
  <si>
    <t>Beluftningstanke, Konstruktioner</t>
  </si>
  <si>
    <t>60</t>
  </si>
  <si>
    <t>Beluftningstanke, Mek/EL</t>
  </si>
  <si>
    <t>Beluftningstanke, SRO</t>
  </si>
  <si>
    <t>Solcelleanlæg</t>
  </si>
  <si>
    <t>Ø 1000 mm &lt; Ledningsnet ≤ Ø 1200 mm</t>
  </si>
  <si>
    <t>Ledningsnet &gt; Ø 1600 mm (rørbassiner og transportledninger)</t>
  </si>
  <si>
    <t>Pumpestationer i brønde (&lt; 6,25 m2), SRO</t>
  </si>
  <si>
    <t>Administrationbygninger</t>
  </si>
  <si>
    <t>Ejendomsskatter</t>
  </si>
  <si>
    <t>Spildevandsafgift</t>
  </si>
  <si>
    <t>Svendborg Spildevand AS</t>
  </si>
  <si>
    <t>S091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</si>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</sst>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241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242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Svendborg Spildevand AS</v>
      </c>
      <c r="B1" s="56"/>
      <c r="C1" s="56"/>
      <c r="D1" s="56"/>
      <c r="E1" s="56"/>
    </row>
    <row r="2" spans="1:5" x14ac:dyDescent="0.25">
      <c r="A2" s="222" t="str">
        <f>'1. Forside'!A2</f>
        <v>S091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188</v>
      </c>
      <c r="C7" s="51">
        <v>25000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25000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150000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-150000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Svendborg Spildevand AS</v>
      </c>
      <c r="B1" s="26"/>
      <c r="C1" s="26"/>
      <c r="D1" s="26"/>
      <c r="E1" s="26"/>
    </row>
    <row r="2" spans="1:5" x14ac:dyDescent="0.25">
      <c r="A2" s="223" t="str">
        <f>'1. Forside'!A2</f>
        <v>S091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/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Svendborg Spildevand AS</v>
      </c>
      <c r="B1" s="26"/>
      <c r="C1" s="26"/>
      <c r="D1" s="26"/>
      <c r="E1" s="26"/>
    </row>
    <row r="2" spans="1:5" x14ac:dyDescent="0.25">
      <c r="A2" s="223" t="str">
        <f>'1. Forside'!A2</f>
        <v>S091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12000000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12000000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10611226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10500000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111226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Svendborg Spildevand AS</v>
      </c>
      <c r="B1" s="26"/>
      <c r="C1" s="26"/>
      <c r="D1" s="26"/>
      <c r="E1" s="26"/>
    </row>
    <row r="2" spans="1:5" x14ac:dyDescent="0.25">
      <c r="A2" s="223" t="str">
        <f>'1. Forside'!A2</f>
        <v>S091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-10542000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-10542000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Svendborg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S091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97167256.709242582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53638073.217944659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4410902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-254809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2511043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60305209.217944659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6821976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3235000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10056976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-10392365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-31232225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-22284471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-63909061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6453124.2179446518</v>
      </c>
      <c r="D27" s="79" t="s">
        <v>0</v>
      </c>
      <c r="E27" s="10">
        <f>IF(C27&lt;0,0,-C27)</f>
        <v>-6453124.2179446518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92434808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92434808</v>
      </c>
      <c r="D36" s="79" t="s">
        <v>0</v>
      </c>
      <c r="E36" s="10">
        <f>-C36</f>
        <v>-92434808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-1720675.5087020695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Svendborg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S091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2945530</v>
      </c>
      <c r="D7" s="224" t="s">
        <v>0</v>
      </c>
      <c r="E7" s="225">
        <v>2079653</v>
      </c>
      <c r="F7" s="224" t="s">
        <v>0</v>
      </c>
      <c r="G7" s="225">
        <v>743653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5025183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2945530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743653</v>
      </c>
      <c r="H11" s="228" t="s">
        <v>0</v>
      </c>
      <c r="I11" s="55">
        <f>G11+I7-I8-I9</f>
        <v>743653</v>
      </c>
      <c r="J11" s="228" t="s">
        <v>0</v>
      </c>
      <c r="K11" s="55">
        <f>K7-K8-K9+K10+I11</f>
        <v>743653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Svendborg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S091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35756582.441529244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-135875.01327781111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-1787829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33832878.42825143</v>
      </c>
      <c r="D13" s="79" t="s">
        <v>0</v>
      </c>
      <c r="E13" s="6">
        <f>C13</f>
        <v>33832878.42825143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52873945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243</v>
      </c>
      <c r="C16" s="14">
        <f>'6. Gennemførte investeringer'!F38</f>
        <v>8056642.9066666681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2146522.2000000002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investeringer'!F51</f>
        <v>1841759.8399999999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64918869.946666673</v>
      </c>
      <c r="D19" s="79" t="s">
        <v>0</v>
      </c>
      <c r="E19" s="8">
        <f>C19</f>
        <v>64918869.946666673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omkostninger'!C10</f>
        <v>2438000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omkostninger'!C16</f>
        <v>57000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omkostninger'!C22</f>
        <v>-452915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25000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-150000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12000000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111226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14028311</v>
      </c>
      <c r="D30" s="79" t="s">
        <v>0</v>
      </c>
      <c r="E30" s="6">
        <f>C30</f>
        <v>14028311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-1720675.5087020695</v>
      </c>
      <c r="D34" s="79" t="s">
        <v>0</v>
      </c>
      <c r="E34" s="12">
        <f>C34</f>
        <v>-1720675.5087020695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111059383.86621603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2600671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42.704126691233164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Svendborg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S091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35756582.441529244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35756582.441529244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35756582.441529244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-135875.01327781111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Svendborg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S091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23370502.283783514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35620707.42825143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35756582.441529244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7398036.9071524004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1787829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Svendborg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S091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2428501031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52873945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52873945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3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Svendborg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S091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189</v>
      </c>
      <c r="C8" s="30" t="s">
        <v>211</v>
      </c>
      <c r="D8" s="31" t="s">
        <v>212</v>
      </c>
      <c r="E8" s="32">
        <v>2429120</v>
      </c>
      <c r="F8" s="34">
        <f t="shared" ref="F8" si="0">E8/D8</f>
        <v>32388.266666666666</v>
      </c>
      <c r="G8" s="35" t="s">
        <v>0</v>
      </c>
      <c r="H8" s="26"/>
    </row>
    <row r="9" spans="1:8" s="150" customFormat="1" x14ac:dyDescent="0.25">
      <c r="A9" s="26"/>
      <c r="B9" s="29" t="s">
        <v>190</v>
      </c>
      <c r="C9" s="30" t="s">
        <v>211</v>
      </c>
      <c r="D9" s="31" t="s">
        <v>212</v>
      </c>
      <c r="E9" s="32">
        <v>13586492</v>
      </c>
      <c r="F9" s="34">
        <f t="shared" ref="F9:F35" si="1">E9/D9</f>
        <v>181153.22666666665</v>
      </c>
      <c r="G9" s="35" t="s">
        <v>0</v>
      </c>
      <c r="H9" s="26"/>
    </row>
    <row r="10" spans="1:8" s="150" customFormat="1" x14ac:dyDescent="0.25">
      <c r="A10" s="26"/>
      <c r="B10" s="29" t="s">
        <v>191</v>
      </c>
      <c r="C10" s="30" t="s">
        <v>211</v>
      </c>
      <c r="D10" s="31" t="s">
        <v>212</v>
      </c>
      <c r="E10" s="32">
        <v>314413</v>
      </c>
      <c r="F10" s="34">
        <f t="shared" si="1"/>
        <v>4192.1733333333332</v>
      </c>
      <c r="G10" s="35" t="s">
        <v>0</v>
      </c>
      <c r="H10" s="26"/>
    </row>
    <row r="11" spans="1:8" s="150" customFormat="1" x14ac:dyDescent="0.25">
      <c r="A11" s="26"/>
      <c r="B11" s="29" t="s">
        <v>192</v>
      </c>
      <c r="C11" s="30" t="s">
        <v>211</v>
      </c>
      <c r="D11" s="31" t="s">
        <v>212</v>
      </c>
      <c r="E11" s="32">
        <v>300000</v>
      </c>
      <c r="F11" s="34">
        <f t="shared" si="1"/>
        <v>4000</v>
      </c>
      <c r="G11" s="35" t="s">
        <v>0</v>
      </c>
      <c r="H11" s="26"/>
    </row>
    <row r="12" spans="1:8" s="150" customFormat="1" x14ac:dyDescent="0.25">
      <c r="A12" s="26"/>
      <c r="B12" s="29" t="s">
        <v>193</v>
      </c>
      <c r="C12" s="30" t="s">
        <v>211</v>
      </c>
      <c r="D12" s="31" t="s">
        <v>213</v>
      </c>
      <c r="E12" s="32">
        <v>4050400</v>
      </c>
      <c r="F12" s="34">
        <f t="shared" si="1"/>
        <v>135013.33333333334</v>
      </c>
      <c r="G12" s="35" t="s">
        <v>0</v>
      </c>
      <c r="H12" s="26"/>
    </row>
    <row r="13" spans="1:8" s="150" customFormat="1" x14ac:dyDescent="0.25">
      <c r="A13" s="26"/>
      <c r="B13" s="29" t="s">
        <v>194</v>
      </c>
      <c r="C13" s="30" t="s">
        <v>211</v>
      </c>
      <c r="D13" s="31" t="s">
        <v>214</v>
      </c>
      <c r="E13" s="32">
        <v>125000</v>
      </c>
      <c r="F13" s="34">
        <f t="shared" si="1"/>
        <v>2500</v>
      </c>
      <c r="G13" s="35" t="s">
        <v>0</v>
      </c>
      <c r="H13" s="26"/>
    </row>
    <row r="14" spans="1:8" s="150" customFormat="1" x14ac:dyDescent="0.25">
      <c r="A14" s="26"/>
      <c r="B14" s="29" t="s">
        <v>195</v>
      </c>
      <c r="C14" s="30" t="s">
        <v>211</v>
      </c>
      <c r="D14" s="31" t="s">
        <v>215</v>
      </c>
      <c r="E14" s="32">
        <v>25000</v>
      </c>
      <c r="F14" s="34">
        <f t="shared" si="1"/>
        <v>1250</v>
      </c>
      <c r="G14" s="35" t="s">
        <v>0</v>
      </c>
      <c r="H14" s="26"/>
    </row>
    <row r="15" spans="1:8" s="150" customFormat="1" ht="26.25" x14ac:dyDescent="0.25">
      <c r="A15" s="26"/>
      <c r="B15" s="29" t="s">
        <v>196</v>
      </c>
      <c r="C15" s="30" t="s">
        <v>211</v>
      </c>
      <c r="D15" s="31" t="s">
        <v>214</v>
      </c>
      <c r="E15" s="32">
        <v>5960655</v>
      </c>
      <c r="F15" s="34">
        <f t="shared" si="1"/>
        <v>119213.1</v>
      </c>
      <c r="G15" s="35" t="s">
        <v>0</v>
      </c>
      <c r="H15" s="26"/>
    </row>
    <row r="16" spans="1:8" s="150" customFormat="1" x14ac:dyDescent="0.25">
      <c r="A16" s="26"/>
      <c r="B16" s="29" t="s">
        <v>197</v>
      </c>
      <c r="C16" s="30" t="s">
        <v>211</v>
      </c>
      <c r="D16" s="31" t="s">
        <v>215</v>
      </c>
      <c r="E16" s="32">
        <v>3924959</v>
      </c>
      <c r="F16" s="34">
        <f t="shared" si="1"/>
        <v>196247.95</v>
      </c>
      <c r="G16" s="35" t="s">
        <v>0</v>
      </c>
      <c r="H16" s="26"/>
    </row>
    <row r="17" spans="1:8" s="150" customFormat="1" x14ac:dyDescent="0.25">
      <c r="A17" s="26"/>
      <c r="B17" s="29" t="s">
        <v>198</v>
      </c>
      <c r="C17" s="30" t="s">
        <v>211</v>
      </c>
      <c r="D17" s="31" t="s">
        <v>216</v>
      </c>
      <c r="E17" s="32">
        <v>158506</v>
      </c>
      <c r="F17" s="34">
        <f t="shared" si="1"/>
        <v>15850.6</v>
      </c>
      <c r="G17" s="35" t="s">
        <v>0</v>
      </c>
      <c r="H17" s="26"/>
    </row>
    <row r="18" spans="1:8" s="150" customFormat="1" x14ac:dyDescent="0.25">
      <c r="A18" s="26"/>
      <c r="B18" s="29" t="s">
        <v>199</v>
      </c>
      <c r="C18" s="30" t="s">
        <v>211</v>
      </c>
      <c r="D18" s="31" t="s">
        <v>214</v>
      </c>
      <c r="E18" s="32">
        <v>2358538</v>
      </c>
      <c r="F18" s="34">
        <f t="shared" si="1"/>
        <v>47170.76</v>
      </c>
      <c r="G18" s="35" t="s">
        <v>0</v>
      </c>
      <c r="H18" s="26"/>
    </row>
    <row r="19" spans="1:8" s="150" customFormat="1" x14ac:dyDescent="0.25">
      <c r="A19" s="26"/>
      <c r="B19" s="29" t="s">
        <v>200</v>
      </c>
      <c r="C19" s="30" t="s">
        <v>211</v>
      </c>
      <c r="D19" s="31" t="s">
        <v>217</v>
      </c>
      <c r="E19" s="32">
        <v>3800654</v>
      </c>
      <c r="F19" s="34">
        <f t="shared" si="1"/>
        <v>760130.8</v>
      </c>
      <c r="G19" s="35" t="s">
        <v>0</v>
      </c>
      <c r="H19" s="26"/>
    </row>
    <row r="20" spans="1:8" s="150" customFormat="1" x14ac:dyDescent="0.25">
      <c r="A20" s="26"/>
      <c r="B20" s="29" t="s">
        <v>218</v>
      </c>
      <c r="C20" s="30" t="s">
        <v>211</v>
      </c>
      <c r="D20" s="31" t="s">
        <v>216</v>
      </c>
      <c r="E20" s="32">
        <v>3650197</v>
      </c>
      <c r="F20" s="34">
        <f t="shared" si="1"/>
        <v>365019.7</v>
      </c>
      <c r="G20" s="35" t="s">
        <v>0</v>
      </c>
      <c r="H20" s="26"/>
    </row>
    <row r="21" spans="1:8" s="150" customFormat="1" x14ac:dyDescent="0.25">
      <c r="A21" s="26"/>
      <c r="B21" s="29" t="s">
        <v>189</v>
      </c>
      <c r="C21" s="30" t="s">
        <v>211</v>
      </c>
      <c r="D21" s="31" t="s">
        <v>214</v>
      </c>
      <c r="E21" s="32">
        <v>44000</v>
      </c>
      <c r="F21" s="34">
        <f t="shared" si="1"/>
        <v>880</v>
      </c>
      <c r="G21" s="35" t="s">
        <v>0</v>
      </c>
      <c r="H21" s="26"/>
    </row>
    <row r="22" spans="1:8" s="150" customFormat="1" x14ac:dyDescent="0.25">
      <c r="A22" s="26"/>
      <c r="B22" s="29" t="s">
        <v>201</v>
      </c>
      <c r="C22" s="30" t="s">
        <v>211</v>
      </c>
      <c r="D22" s="31" t="s">
        <v>214</v>
      </c>
      <c r="E22" s="32">
        <v>408000</v>
      </c>
      <c r="F22" s="34">
        <f t="shared" si="1"/>
        <v>8160</v>
      </c>
      <c r="G22" s="35" t="s">
        <v>0</v>
      </c>
      <c r="H22" s="26"/>
    </row>
    <row r="23" spans="1:8" s="150" customFormat="1" x14ac:dyDescent="0.25">
      <c r="A23" s="26"/>
      <c r="B23" s="29" t="s">
        <v>191</v>
      </c>
      <c r="C23" s="30" t="s">
        <v>211</v>
      </c>
      <c r="D23" s="31" t="s">
        <v>214</v>
      </c>
      <c r="E23" s="32">
        <v>4446792</v>
      </c>
      <c r="F23" s="34">
        <f t="shared" si="1"/>
        <v>88935.84</v>
      </c>
      <c r="G23" s="35" t="s">
        <v>0</v>
      </c>
      <c r="H23" s="26"/>
    </row>
    <row r="24" spans="1:8" s="150" customFormat="1" x14ac:dyDescent="0.25">
      <c r="A24" s="26"/>
      <c r="B24" s="29" t="s">
        <v>189</v>
      </c>
      <c r="C24" s="30" t="s">
        <v>211</v>
      </c>
      <c r="D24" s="31" t="s">
        <v>212</v>
      </c>
      <c r="E24" s="32">
        <v>1121231</v>
      </c>
      <c r="F24" s="34">
        <f t="shared" si="1"/>
        <v>14949.746666666666</v>
      </c>
      <c r="G24" s="35" t="s">
        <v>0</v>
      </c>
      <c r="H24" s="26"/>
    </row>
    <row r="25" spans="1:8" s="150" customFormat="1" x14ac:dyDescent="0.25">
      <c r="A25" s="26"/>
      <c r="B25" s="29" t="s">
        <v>190</v>
      </c>
      <c r="C25" s="30" t="s">
        <v>211</v>
      </c>
      <c r="D25" s="31" t="s">
        <v>212</v>
      </c>
      <c r="E25" s="32">
        <v>934500</v>
      </c>
      <c r="F25" s="34">
        <f t="shared" si="1"/>
        <v>12460</v>
      </c>
      <c r="G25" s="35" t="s">
        <v>0</v>
      </c>
      <c r="H25" s="26"/>
    </row>
    <row r="26" spans="1:8" s="150" customFormat="1" x14ac:dyDescent="0.25">
      <c r="A26" s="26"/>
      <c r="B26" s="29" t="s">
        <v>191</v>
      </c>
      <c r="C26" s="30" t="s">
        <v>211</v>
      </c>
      <c r="D26" s="31" t="s">
        <v>212</v>
      </c>
      <c r="E26" s="32">
        <v>7210831</v>
      </c>
      <c r="F26" s="34">
        <f t="shared" si="1"/>
        <v>96144.41333333333</v>
      </c>
      <c r="G26" s="35" t="s">
        <v>0</v>
      </c>
      <c r="H26" s="26"/>
    </row>
    <row r="27" spans="1:8" s="150" customFormat="1" x14ac:dyDescent="0.25">
      <c r="A27" s="26"/>
      <c r="B27" s="29" t="s">
        <v>202</v>
      </c>
      <c r="C27" s="30" t="s">
        <v>211</v>
      </c>
      <c r="D27" s="31" t="s">
        <v>214</v>
      </c>
      <c r="E27" s="32">
        <v>2430934</v>
      </c>
      <c r="F27" s="34">
        <f t="shared" si="1"/>
        <v>48618.68</v>
      </c>
      <c r="G27" s="35" t="s">
        <v>0</v>
      </c>
      <c r="H27" s="26"/>
    </row>
    <row r="28" spans="1:8" s="150" customFormat="1" x14ac:dyDescent="0.25">
      <c r="A28" s="26"/>
      <c r="B28" s="29" t="s">
        <v>203</v>
      </c>
      <c r="C28" s="30" t="s">
        <v>211</v>
      </c>
      <c r="D28" s="31" t="s">
        <v>215</v>
      </c>
      <c r="E28" s="32">
        <v>1221017</v>
      </c>
      <c r="F28" s="34">
        <f t="shared" si="1"/>
        <v>61050.85</v>
      </c>
      <c r="G28" s="35" t="s">
        <v>0</v>
      </c>
      <c r="H28" s="26"/>
    </row>
    <row r="29" spans="1:8" s="150" customFormat="1" x14ac:dyDescent="0.25">
      <c r="A29" s="26"/>
      <c r="B29" s="29" t="s">
        <v>204</v>
      </c>
      <c r="C29" s="30" t="s">
        <v>211</v>
      </c>
      <c r="D29" s="31" t="s">
        <v>216</v>
      </c>
      <c r="E29" s="32">
        <v>48100</v>
      </c>
      <c r="F29" s="34">
        <f t="shared" si="1"/>
        <v>4810</v>
      </c>
      <c r="G29" s="35" t="s">
        <v>0</v>
      </c>
      <c r="H29" s="26"/>
    </row>
    <row r="30" spans="1:8" s="150" customFormat="1" ht="26.25" x14ac:dyDescent="0.25">
      <c r="A30" s="26"/>
      <c r="B30" s="29" t="s">
        <v>205</v>
      </c>
      <c r="C30" s="30" t="s">
        <v>211</v>
      </c>
      <c r="D30" s="31" t="s">
        <v>212</v>
      </c>
      <c r="E30" s="32">
        <v>894206</v>
      </c>
      <c r="F30" s="34">
        <f t="shared" si="1"/>
        <v>11922.746666666666</v>
      </c>
      <c r="G30" s="35" t="s">
        <v>0</v>
      </c>
      <c r="H30" s="26"/>
    </row>
    <row r="31" spans="1:8" s="150" customFormat="1" ht="26.25" x14ac:dyDescent="0.25">
      <c r="A31" s="26"/>
      <c r="B31" s="29" t="s">
        <v>206</v>
      </c>
      <c r="C31" s="30" t="s">
        <v>211</v>
      </c>
      <c r="D31" s="31" t="s">
        <v>215</v>
      </c>
      <c r="E31" s="32">
        <v>449144</v>
      </c>
      <c r="F31" s="34">
        <f t="shared" si="1"/>
        <v>22457.200000000001</v>
      </c>
      <c r="G31" s="35" t="s">
        <v>0</v>
      </c>
      <c r="H31" s="26"/>
    </row>
    <row r="32" spans="1:8" s="150" customFormat="1" ht="26.25" x14ac:dyDescent="0.25">
      <c r="A32" s="26"/>
      <c r="B32" s="29" t="s">
        <v>207</v>
      </c>
      <c r="C32" s="30" t="s">
        <v>211</v>
      </c>
      <c r="D32" s="31" t="s">
        <v>216</v>
      </c>
      <c r="E32" s="32">
        <v>17694</v>
      </c>
      <c r="F32" s="34">
        <f t="shared" si="1"/>
        <v>1769.4</v>
      </c>
      <c r="G32" s="35" t="s">
        <v>0</v>
      </c>
      <c r="H32" s="26"/>
    </row>
    <row r="33" spans="1:8" s="150" customFormat="1" x14ac:dyDescent="0.25">
      <c r="A33" s="26"/>
      <c r="B33" s="29" t="s">
        <v>208</v>
      </c>
      <c r="C33" s="30" t="s">
        <v>211</v>
      </c>
      <c r="D33" s="31" t="s">
        <v>212</v>
      </c>
      <c r="E33" s="32">
        <v>478426</v>
      </c>
      <c r="F33" s="34">
        <f t="shared" si="1"/>
        <v>6379.0133333333333</v>
      </c>
      <c r="G33" s="35" t="s">
        <v>0</v>
      </c>
      <c r="H33" s="26"/>
    </row>
    <row r="34" spans="1:8" s="150" customFormat="1" x14ac:dyDescent="0.25">
      <c r="A34" s="26"/>
      <c r="B34" s="29" t="s">
        <v>209</v>
      </c>
      <c r="C34" s="30" t="s">
        <v>211</v>
      </c>
      <c r="D34" s="31" t="s">
        <v>214</v>
      </c>
      <c r="E34" s="32">
        <v>410130</v>
      </c>
      <c r="F34" s="34">
        <f t="shared" si="1"/>
        <v>8202.6</v>
      </c>
      <c r="G34" s="35" t="s">
        <v>0</v>
      </c>
      <c r="H34" s="26"/>
    </row>
    <row r="35" spans="1:8" s="150" customFormat="1" x14ac:dyDescent="0.25">
      <c r="A35" s="26"/>
      <c r="B35" s="29" t="s">
        <v>210</v>
      </c>
      <c r="C35" s="30" t="s">
        <v>211</v>
      </c>
      <c r="D35" s="31" t="s">
        <v>215</v>
      </c>
      <c r="E35" s="32">
        <v>437314</v>
      </c>
      <c r="F35" s="34">
        <f t="shared" si="1"/>
        <v>21865.7</v>
      </c>
      <c r="G35" s="35" t="s">
        <v>0</v>
      </c>
      <c r="H35" s="26"/>
    </row>
    <row r="36" spans="1:8" s="150" customFormat="1" x14ac:dyDescent="0.25">
      <c r="A36" s="26"/>
      <c r="B36" s="23" t="s">
        <v>72</v>
      </c>
      <c r="C36" s="160"/>
      <c r="D36" s="160"/>
      <c r="E36" s="160"/>
      <c r="F36" s="36">
        <f>SUM(F8:F35)</f>
        <v>2272736.1</v>
      </c>
      <c r="G36" s="37" t="s">
        <v>0</v>
      </c>
      <c r="H36" s="26"/>
    </row>
    <row r="37" spans="1:8" s="150" customFormat="1" x14ac:dyDescent="0.25">
      <c r="A37" s="26"/>
      <c r="B37" s="107" t="s">
        <v>136</v>
      </c>
      <c r="C37" s="161"/>
      <c r="D37" s="161"/>
      <c r="E37" s="161"/>
      <c r="F37" s="66">
        <v>5783906.8066666676</v>
      </c>
      <c r="G37" s="37" t="s">
        <v>0</v>
      </c>
      <c r="H37" s="26"/>
    </row>
    <row r="38" spans="1:8" s="150" customFormat="1" x14ac:dyDescent="0.25">
      <c r="A38" s="26"/>
      <c r="B38" s="39" t="s">
        <v>69</v>
      </c>
      <c r="C38" s="162"/>
      <c r="D38" s="162"/>
      <c r="E38" s="163"/>
      <c r="F38" s="38">
        <f>F36+F37</f>
        <v>8056642.9066666681</v>
      </c>
      <c r="G38" s="38" t="s">
        <v>0</v>
      </c>
      <c r="H38" s="26"/>
    </row>
    <row r="39" spans="1:8" s="150" customFormat="1" x14ac:dyDescent="0.25">
      <c r="A39" s="26"/>
      <c r="B39" s="26"/>
      <c r="C39" s="26"/>
      <c r="D39" s="26"/>
      <c r="E39" s="26"/>
      <c r="F39" s="26"/>
      <c r="G39" s="26"/>
      <c r="H39" s="26"/>
    </row>
    <row r="40" spans="1:8" s="150" customFormat="1" x14ac:dyDescent="0.25">
      <c r="A40" s="26"/>
      <c r="B40" s="26"/>
      <c r="C40" s="26"/>
      <c r="D40" s="26"/>
      <c r="E40" s="26"/>
      <c r="F40" s="26"/>
      <c r="G40" s="26"/>
      <c r="H40" s="26"/>
    </row>
    <row r="41" spans="1:8" s="150" customFormat="1" x14ac:dyDescent="0.25">
      <c r="A41" s="26"/>
      <c r="B41" s="26"/>
      <c r="C41" s="26"/>
      <c r="D41" s="26"/>
      <c r="E41" s="26"/>
      <c r="F41" s="26"/>
      <c r="G41" s="26"/>
      <c r="H41" s="26"/>
    </row>
    <row r="42" spans="1:8" s="150" customFormat="1" hidden="1" x14ac:dyDescent="0.25"/>
    <row r="43" spans="1:8" s="150" customFormat="1" hidden="1" x14ac:dyDescent="0.25"/>
    <row r="44" spans="1:8" s="150" customFormat="1" hidden="1" x14ac:dyDescent="0.25"/>
    <row r="45" spans="1:8" s="150" customFormat="1" ht="14.45" hidden="1" customHeight="1" x14ac:dyDescent="0.25"/>
    <row r="46" spans="1:8" s="150" customFormat="1" ht="14.45" hidden="1" customHeight="1" x14ac:dyDescent="0.25"/>
    <row r="47" spans="1:8" s="150" customFormat="1" ht="15" hidden="1" customHeight="1" x14ac:dyDescent="0.25"/>
    <row r="48" spans="1:8" s="150" customFormat="1" ht="15" hidden="1" customHeight="1" x14ac:dyDescent="0.25"/>
    <row r="49" s="150" customFormat="1" ht="15" hidden="1" customHeight="1" x14ac:dyDescent="0.25"/>
    <row r="50" s="150" customFormat="1" ht="15" hidden="1" customHeight="1" x14ac:dyDescent="0.25"/>
    <row r="51" s="150" customFormat="1" ht="15" hidden="1" customHeight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Svendborg Spildevand AS</v>
      </c>
      <c r="B1" s="164"/>
      <c r="C1" s="164"/>
      <c r="D1" s="164"/>
      <c r="E1" s="164"/>
    </row>
    <row r="2" spans="1:5" x14ac:dyDescent="0.25">
      <c r="A2" s="1" t="str">
        <f>'1. Forside'!A2</f>
        <v>S091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1119610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1279340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investeringer'!F36</f>
        <v>2272736.1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2146522.2000000002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49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Svendborg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S091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189</v>
      </c>
      <c r="C8" s="30" t="s">
        <v>219</v>
      </c>
      <c r="D8" s="31" t="s">
        <v>212</v>
      </c>
      <c r="E8" s="32">
        <v>500000</v>
      </c>
      <c r="F8" s="45">
        <f>E8/D8</f>
        <v>6666.666666666667</v>
      </c>
      <c r="G8" s="35" t="s">
        <v>0</v>
      </c>
      <c r="H8" s="26"/>
    </row>
    <row r="9" spans="1:8" s="150" customFormat="1" x14ac:dyDescent="0.25">
      <c r="A9" s="26"/>
      <c r="B9" s="29" t="s">
        <v>190</v>
      </c>
      <c r="C9" s="30" t="s">
        <v>219</v>
      </c>
      <c r="D9" s="31" t="s">
        <v>212</v>
      </c>
      <c r="E9" s="32">
        <v>7071400</v>
      </c>
      <c r="F9" s="45">
        <f t="shared" ref="F9:F46" si="0">E9/D9</f>
        <v>94285.333333333328</v>
      </c>
      <c r="G9" s="35" t="s">
        <v>0</v>
      </c>
      <c r="H9" s="26"/>
    </row>
    <row r="10" spans="1:8" s="150" customFormat="1" x14ac:dyDescent="0.25">
      <c r="A10" s="26"/>
      <c r="B10" s="29" t="s">
        <v>193</v>
      </c>
      <c r="C10" s="30" t="s">
        <v>219</v>
      </c>
      <c r="D10" s="31" t="s">
        <v>213</v>
      </c>
      <c r="E10" s="32">
        <v>2073600</v>
      </c>
      <c r="F10" s="45">
        <f t="shared" si="0"/>
        <v>69120</v>
      </c>
      <c r="G10" s="35" t="s">
        <v>0</v>
      </c>
      <c r="H10" s="26"/>
    </row>
    <row r="11" spans="1:8" s="150" customFormat="1" x14ac:dyDescent="0.25">
      <c r="A11" s="26"/>
      <c r="B11" s="29" t="s">
        <v>199</v>
      </c>
      <c r="C11" s="30" t="s">
        <v>219</v>
      </c>
      <c r="D11" s="31" t="s">
        <v>214</v>
      </c>
      <c r="E11" s="32">
        <v>3468975</v>
      </c>
      <c r="F11" s="45">
        <f t="shared" si="0"/>
        <v>69379.5</v>
      </c>
      <c r="G11" s="35" t="s">
        <v>0</v>
      </c>
      <c r="H11" s="26"/>
    </row>
    <row r="12" spans="1:8" s="150" customFormat="1" ht="26.25" x14ac:dyDescent="0.25">
      <c r="A12" s="26"/>
      <c r="B12" s="29" t="s">
        <v>220</v>
      </c>
      <c r="C12" s="30" t="s">
        <v>219</v>
      </c>
      <c r="D12" s="31" t="s">
        <v>212</v>
      </c>
      <c r="E12" s="32">
        <v>11000000</v>
      </c>
      <c r="F12" s="45">
        <f t="shared" si="0"/>
        <v>146666.66666666666</v>
      </c>
      <c r="G12" s="35" t="s">
        <v>0</v>
      </c>
      <c r="H12" s="26"/>
    </row>
    <row r="13" spans="1:8" s="150" customFormat="1" x14ac:dyDescent="0.25">
      <c r="A13" s="26"/>
      <c r="B13" s="29" t="s">
        <v>191</v>
      </c>
      <c r="C13" s="30" t="s">
        <v>219</v>
      </c>
      <c r="D13" s="31" t="s">
        <v>212</v>
      </c>
      <c r="E13" s="32">
        <v>350000</v>
      </c>
      <c r="F13" s="45">
        <f t="shared" si="0"/>
        <v>4666.666666666667</v>
      </c>
      <c r="G13" s="35" t="s">
        <v>0</v>
      </c>
      <c r="H13" s="26"/>
    </row>
    <row r="14" spans="1:8" s="150" customFormat="1" x14ac:dyDescent="0.25">
      <c r="A14" s="26"/>
      <c r="B14" s="29" t="s">
        <v>192</v>
      </c>
      <c r="C14" s="30" t="s">
        <v>219</v>
      </c>
      <c r="D14" s="31" t="s">
        <v>212</v>
      </c>
      <c r="E14" s="32">
        <v>506025</v>
      </c>
      <c r="F14" s="45">
        <f t="shared" si="0"/>
        <v>6747</v>
      </c>
      <c r="G14" s="35" t="s">
        <v>0</v>
      </c>
      <c r="H14" s="26"/>
    </row>
    <row r="15" spans="1:8" s="150" customFormat="1" ht="26.25" x14ac:dyDescent="0.25">
      <c r="A15" s="26"/>
      <c r="B15" s="29" t="s">
        <v>221</v>
      </c>
      <c r="C15" s="30" t="s">
        <v>219</v>
      </c>
      <c r="D15" s="31" t="s">
        <v>212</v>
      </c>
      <c r="E15" s="32">
        <v>3131000</v>
      </c>
      <c r="F15" s="45">
        <f t="shared" si="0"/>
        <v>41746.666666666664</v>
      </c>
      <c r="G15" s="35" t="s">
        <v>0</v>
      </c>
      <c r="H15" s="26"/>
    </row>
    <row r="16" spans="1:8" s="150" customFormat="1" x14ac:dyDescent="0.25">
      <c r="A16" s="26"/>
      <c r="B16" s="29" t="s">
        <v>189</v>
      </c>
      <c r="C16" s="30" t="s">
        <v>219</v>
      </c>
      <c r="D16" s="31" t="s">
        <v>212</v>
      </c>
      <c r="E16" s="32">
        <v>830000</v>
      </c>
      <c r="F16" s="45">
        <f t="shared" si="0"/>
        <v>11066.666666666666</v>
      </c>
      <c r="G16" s="35" t="s">
        <v>0</v>
      </c>
      <c r="H16" s="26"/>
    </row>
    <row r="17" spans="1:8" s="150" customFormat="1" x14ac:dyDescent="0.25">
      <c r="A17" s="26"/>
      <c r="B17" s="29" t="s">
        <v>190</v>
      </c>
      <c r="C17" s="30" t="s">
        <v>219</v>
      </c>
      <c r="D17" s="31" t="s">
        <v>212</v>
      </c>
      <c r="E17" s="32">
        <v>3726700</v>
      </c>
      <c r="F17" s="45">
        <f t="shared" si="0"/>
        <v>49689.333333333336</v>
      </c>
      <c r="G17" s="35" t="s">
        <v>0</v>
      </c>
      <c r="H17" s="26"/>
    </row>
    <row r="18" spans="1:8" s="150" customFormat="1" x14ac:dyDescent="0.25">
      <c r="A18" s="26"/>
      <c r="B18" s="29" t="s">
        <v>192</v>
      </c>
      <c r="C18" s="30" t="s">
        <v>219</v>
      </c>
      <c r="D18" s="31" t="s">
        <v>212</v>
      </c>
      <c r="E18" s="32">
        <v>948713</v>
      </c>
      <c r="F18" s="45">
        <f t="shared" si="0"/>
        <v>12649.506666666666</v>
      </c>
      <c r="G18" s="35" t="s">
        <v>0</v>
      </c>
      <c r="H18" s="26"/>
    </row>
    <row r="19" spans="1:8" s="150" customFormat="1" x14ac:dyDescent="0.25">
      <c r="A19" s="26"/>
      <c r="B19" s="29" t="s">
        <v>202</v>
      </c>
      <c r="C19" s="30" t="s">
        <v>219</v>
      </c>
      <c r="D19" s="31" t="s">
        <v>214</v>
      </c>
      <c r="E19" s="32">
        <v>1960650</v>
      </c>
      <c r="F19" s="45">
        <f t="shared" si="0"/>
        <v>39213</v>
      </c>
      <c r="G19" s="35" t="s">
        <v>0</v>
      </c>
      <c r="H19" s="26"/>
    </row>
    <row r="20" spans="1:8" s="150" customFormat="1" x14ac:dyDescent="0.25">
      <c r="A20" s="26"/>
      <c r="B20" s="29" t="s">
        <v>203</v>
      </c>
      <c r="C20" s="30" t="s">
        <v>219</v>
      </c>
      <c r="D20" s="31" t="s">
        <v>215</v>
      </c>
      <c r="E20" s="32">
        <v>1141750</v>
      </c>
      <c r="F20" s="45">
        <f t="shared" si="0"/>
        <v>57087.5</v>
      </c>
      <c r="G20" s="35" t="s">
        <v>0</v>
      </c>
      <c r="H20" s="26"/>
    </row>
    <row r="21" spans="1:8" s="150" customFormat="1" x14ac:dyDescent="0.25">
      <c r="A21" s="26"/>
      <c r="B21" s="29" t="s">
        <v>204</v>
      </c>
      <c r="C21" s="30" t="s">
        <v>219</v>
      </c>
      <c r="D21" s="31" t="s">
        <v>216</v>
      </c>
      <c r="E21" s="32">
        <v>90900</v>
      </c>
      <c r="F21" s="45">
        <f t="shared" si="0"/>
        <v>9090</v>
      </c>
      <c r="G21" s="35" t="s">
        <v>0</v>
      </c>
      <c r="H21" s="26"/>
    </row>
    <row r="22" spans="1:8" s="150" customFormat="1" ht="26.25" x14ac:dyDescent="0.25">
      <c r="A22" s="26"/>
      <c r="B22" s="29" t="s">
        <v>222</v>
      </c>
      <c r="C22" s="30" t="s">
        <v>219</v>
      </c>
      <c r="D22" s="31" t="s">
        <v>212</v>
      </c>
      <c r="E22" s="32">
        <v>8900000</v>
      </c>
      <c r="F22" s="45">
        <f t="shared" si="0"/>
        <v>118666.66666666667</v>
      </c>
      <c r="G22" s="35" t="s">
        <v>0</v>
      </c>
      <c r="H22" s="26"/>
    </row>
    <row r="23" spans="1:8" s="150" customFormat="1" x14ac:dyDescent="0.25">
      <c r="A23" s="26"/>
      <c r="B23" s="29" t="s">
        <v>208</v>
      </c>
      <c r="C23" s="30" t="s">
        <v>219</v>
      </c>
      <c r="D23" s="31" t="s">
        <v>212</v>
      </c>
      <c r="E23" s="32">
        <v>600000</v>
      </c>
      <c r="F23" s="45">
        <f t="shared" si="0"/>
        <v>8000</v>
      </c>
      <c r="G23" s="35" t="s">
        <v>0</v>
      </c>
      <c r="H23" s="26"/>
    </row>
    <row r="24" spans="1:8" s="150" customFormat="1" x14ac:dyDescent="0.25">
      <c r="A24" s="26"/>
      <c r="B24" s="29" t="s">
        <v>223</v>
      </c>
      <c r="C24" s="30" t="s">
        <v>219</v>
      </c>
      <c r="D24" s="31" t="s">
        <v>212</v>
      </c>
      <c r="E24" s="32">
        <v>1500000</v>
      </c>
      <c r="F24" s="45">
        <f t="shared" si="0"/>
        <v>20000</v>
      </c>
      <c r="G24" s="35" t="s">
        <v>0</v>
      </c>
      <c r="H24" s="26"/>
    </row>
    <row r="25" spans="1:8" s="150" customFormat="1" x14ac:dyDescent="0.25">
      <c r="A25" s="26"/>
      <c r="B25" s="29" t="s">
        <v>224</v>
      </c>
      <c r="C25" s="30" t="s">
        <v>219</v>
      </c>
      <c r="D25" s="31" t="s">
        <v>225</v>
      </c>
      <c r="E25" s="32">
        <v>700000</v>
      </c>
      <c r="F25" s="45">
        <f t="shared" si="0"/>
        <v>28000</v>
      </c>
      <c r="G25" s="35" t="s">
        <v>0</v>
      </c>
      <c r="H25" s="26"/>
    </row>
    <row r="26" spans="1:8" s="150" customFormat="1" x14ac:dyDescent="0.25">
      <c r="A26" s="26"/>
      <c r="B26" s="29" t="s">
        <v>191</v>
      </c>
      <c r="C26" s="30" t="s">
        <v>219</v>
      </c>
      <c r="D26" s="31" t="s">
        <v>212</v>
      </c>
      <c r="E26" s="32">
        <v>920000</v>
      </c>
      <c r="F26" s="45">
        <f t="shared" si="0"/>
        <v>12266.666666666666</v>
      </c>
      <c r="G26" s="35" t="s">
        <v>0</v>
      </c>
      <c r="H26" s="26"/>
    </row>
    <row r="27" spans="1:8" s="150" customFormat="1" x14ac:dyDescent="0.25">
      <c r="A27" s="26"/>
      <c r="B27" s="29" t="s">
        <v>189</v>
      </c>
      <c r="C27" s="30" t="s">
        <v>226</v>
      </c>
      <c r="D27" s="31" t="s">
        <v>212</v>
      </c>
      <c r="E27" s="32">
        <v>500000</v>
      </c>
      <c r="F27" s="45">
        <f t="shared" si="0"/>
        <v>6666.666666666667</v>
      </c>
      <c r="G27" s="35" t="s">
        <v>0</v>
      </c>
      <c r="H27" s="26"/>
    </row>
    <row r="28" spans="1:8" s="150" customFormat="1" x14ac:dyDescent="0.25">
      <c r="A28" s="26"/>
      <c r="B28" s="29" t="s">
        <v>190</v>
      </c>
      <c r="C28" s="30" t="s">
        <v>226</v>
      </c>
      <c r="D28" s="31" t="s">
        <v>212</v>
      </c>
      <c r="E28" s="32">
        <v>5335900</v>
      </c>
      <c r="F28" s="45">
        <f t="shared" si="0"/>
        <v>71145.333333333328</v>
      </c>
      <c r="G28" s="35" t="s">
        <v>0</v>
      </c>
      <c r="H28" s="26"/>
    </row>
    <row r="29" spans="1:8" s="150" customFormat="1" x14ac:dyDescent="0.25">
      <c r="A29" s="26"/>
      <c r="B29" s="29" t="s">
        <v>191</v>
      </c>
      <c r="C29" s="30" t="s">
        <v>226</v>
      </c>
      <c r="D29" s="31" t="s">
        <v>212</v>
      </c>
      <c r="E29" s="32">
        <v>2000000</v>
      </c>
      <c r="F29" s="45">
        <f t="shared" si="0"/>
        <v>26666.666666666668</v>
      </c>
      <c r="G29" s="35" t="s">
        <v>0</v>
      </c>
      <c r="H29" s="26"/>
    </row>
    <row r="30" spans="1:8" s="150" customFormat="1" x14ac:dyDescent="0.25">
      <c r="A30" s="26"/>
      <c r="B30" s="29" t="s">
        <v>193</v>
      </c>
      <c r="C30" s="30" t="s">
        <v>226</v>
      </c>
      <c r="D30" s="31" t="s">
        <v>213</v>
      </c>
      <c r="E30" s="32">
        <v>1664100</v>
      </c>
      <c r="F30" s="45">
        <f t="shared" si="0"/>
        <v>55470</v>
      </c>
      <c r="G30" s="35" t="s">
        <v>0</v>
      </c>
      <c r="H30" s="26"/>
    </row>
    <row r="31" spans="1:8" s="150" customFormat="1" x14ac:dyDescent="0.25">
      <c r="A31" s="26"/>
      <c r="B31" s="29" t="s">
        <v>199</v>
      </c>
      <c r="C31" s="30" t="s">
        <v>226</v>
      </c>
      <c r="D31" s="31" t="s">
        <v>214</v>
      </c>
      <c r="E31" s="32">
        <v>5000000</v>
      </c>
      <c r="F31" s="45">
        <f t="shared" si="0"/>
        <v>100000</v>
      </c>
      <c r="G31" s="35" t="s">
        <v>0</v>
      </c>
      <c r="H31" s="26"/>
    </row>
    <row r="32" spans="1:8" s="150" customFormat="1" x14ac:dyDescent="0.25">
      <c r="A32" s="26"/>
      <c r="B32" s="29" t="s">
        <v>227</v>
      </c>
      <c r="C32" s="30" t="s">
        <v>226</v>
      </c>
      <c r="D32" s="31" t="s">
        <v>212</v>
      </c>
      <c r="E32" s="32">
        <v>2100000</v>
      </c>
      <c r="F32" s="45">
        <f t="shared" si="0"/>
        <v>28000</v>
      </c>
      <c r="G32" s="35" t="s">
        <v>0</v>
      </c>
      <c r="H32" s="26"/>
    </row>
    <row r="33" spans="1:8" s="150" customFormat="1" ht="26.25" x14ac:dyDescent="0.25">
      <c r="A33" s="26"/>
      <c r="B33" s="29" t="s">
        <v>228</v>
      </c>
      <c r="C33" s="30" t="s">
        <v>226</v>
      </c>
      <c r="D33" s="31" t="s">
        <v>215</v>
      </c>
      <c r="E33" s="32">
        <v>300000</v>
      </c>
      <c r="F33" s="45">
        <f t="shared" si="0"/>
        <v>15000</v>
      </c>
      <c r="G33" s="35" t="s">
        <v>0</v>
      </c>
      <c r="H33" s="26"/>
    </row>
    <row r="34" spans="1:8" s="150" customFormat="1" ht="26.25" x14ac:dyDescent="0.25">
      <c r="A34" s="26"/>
      <c r="B34" s="29" t="s">
        <v>229</v>
      </c>
      <c r="C34" s="30" t="s">
        <v>226</v>
      </c>
      <c r="D34" s="31" t="s">
        <v>216</v>
      </c>
      <c r="E34" s="32">
        <v>100000</v>
      </c>
      <c r="F34" s="45">
        <f t="shared" si="0"/>
        <v>10000</v>
      </c>
      <c r="G34" s="35" t="s">
        <v>0</v>
      </c>
      <c r="H34" s="26"/>
    </row>
    <row r="35" spans="1:8" s="150" customFormat="1" x14ac:dyDescent="0.25">
      <c r="A35" s="26"/>
      <c r="B35" s="29" t="s">
        <v>234</v>
      </c>
      <c r="C35" s="30" t="s">
        <v>226</v>
      </c>
      <c r="D35" s="31">
        <v>25</v>
      </c>
      <c r="E35" s="32">
        <v>5000000</v>
      </c>
      <c r="F35" s="45">
        <f t="shared" si="0"/>
        <v>200000</v>
      </c>
      <c r="G35" s="35" t="s">
        <v>0</v>
      </c>
      <c r="H35" s="26"/>
    </row>
    <row r="36" spans="1:8" s="150" customFormat="1" x14ac:dyDescent="0.25">
      <c r="A36" s="26"/>
      <c r="B36" s="29" t="s">
        <v>230</v>
      </c>
      <c r="C36" s="30" t="s">
        <v>226</v>
      </c>
      <c r="D36" s="31" t="s">
        <v>231</v>
      </c>
      <c r="E36" s="32">
        <v>1750000</v>
      </c>
      <c r="F36" s="45">
        <f t="shared" si="0"/>
        <v>29166.666666666668</v>
      </c>
      <c r="G36" s="35" t="s">
        <v>0</v>
      </c>
      <c r="H36" s="26"/>
    </row>
    <row r="37" spans="1:8" s="150" customFormat="1" x14ac:dyDescent="0.25">
      <c r="A37" s="26"/>
      <c r="B37" s="29" t="s">
        <v>232</v>
      </c>
      <c r="C37" s="30" t="s">
        <v>226</v>
      </c>
      <c r="D37" s="31" t="s">
        <v>215</v>
      </c>
      <c r="E37" s="32">
        <v>1750000</v>
      </c>
      <c r="F37" s="45">
        <f t="shared" si="0"/>
        <v>87500</v>
      </c>
      <c r="G37" s="35" t="s">
        <v>0</v>
      </c>
      <c r="H37" s="26"/>
    </row>
    <row r="38" spans="1:8" s="150" customFormat="1" x14ac:dyDescent="0.25">
      <c r="A38" s="26"/>
      <c r="B38" s="29" t="s">
        <v>233</v>
      </c>
      <c r="C38" s="30" t="s">
        <v>226</v>
      </c>
      <c r="D38" s="31" t="s">
        <v>216</v>
      </c>
      <c r="E38" s="32">
        <v>100000</v>
      </c>
      <c r="F38" s="45">
        <f t="shared" si="0"/>
        <v>10000</v>
      </c>
      <c r="G38" s="35" t="s">
        <v>0</v>
      </c>
      <c r="H38" s="26"/>
    </row>
    <row r="39" spans="1:8" s="150" customFormat="1" x14ac:dyDescent="0.25">
      <c r="A39" s="26"/>
      <c r="B39" s="29" t="s">
        <v>189</v>
      </c>
      <c r="C39" s="30" t="s">
        <v>226</v>
      </c>
      <c r="D39" s="31" t="s">
        <v>212</v>
      </c>
      <c r="E39" s="32">
        <v>200000</v>
      </c>
      <c r="F39" s="45">
        <f t="shared" si="0"/>
        <v>2666.6666666666665</v>
      </c>
      <c r="G39" s="35" t="s">
        <v>0</v>
      </c>
      <c r="H39" s="26"/>
    </row>
    <row r="40" spans="1:8" s="150" customFormat="1" x14ac:dyDescent="0.25">
      <c r="A40" s="26"/>
      <c r="B40" s="29" t="s">
        <v>191</v>
      </c>
      <c r="C40" s="30" t="s">
        <v>226</v>
      </c>
      <c r="D40" s="31" t="s">
        <v>212</v>
      </c>
      <c r="E40" s="32">
        <v>1620000</v>
      </c>
      <c r="F40" s="45">
        <f t="shared" si="0"/>
        <v>21600</v>
      </c>
      <c r="G40" s="35" t="s">
        <v>0</v>
      </c>
      <c r="H40" s="26"/>
    </row>
    <row r="41" spans="1:8" s="150" customFormat="1" x14ac:dyDescent="0.25">
      <c r="A41" s="26"/>
      <c r="B41" s="29" t="s">
        <v>235</v>
      </c>
      <c r="C41" s="30" t="s">
        <v>226</v>
      </c>
      <c r="D41" s="31" t="s">
        <v>212</v>
      </c>
      <c r="E41" s="32">
        <v>2423000</v>
      </c>
      <c r="F41" s="45">
        <f t="shared" si="0"/>
        <v>32306.666666666668</v>
      </c>
      <c r="G41" s="35" t="s">
        <v>0</v>
      </c>
      <c r="H41" s="26"/>
    </row>
    <row r="42" spans="1:8" s="150" customFormat="1" x14ac:dyDescent="0.25">
      <c r="A42" s="26"/>
      <c r="B42" s="29" t="s">
        <v>236</v>
      </c>
      <c r="C42" s="30" t="s">
        <v>226</v>
      </c>
      <c r="D42" s="31" t="s">
        <v>212</v>
      </c>
      <c r="E42" s="32">
        <v>1600000</v>
      </c>
      <c r="F42" s="45">
        <f t="shared" si="0"/>
        <v>21333.333333333332</v>
      </c>
      <c r="G42" s="35" t="s">
        <v>0</v>
      </c>
      <c r="H42" s="26"/>
    </row>
    <row r="43" spans="1:8" s="150" customFormat="1" x14ac:dyDescent="0.25">
      <c r="A43" s="26"/>
      <c r="B43" s="29" t="s">
        <v>194</v>
      </c>
      <c r="C43" s="30" t="s">
        <v>226</v>
      </c>
      <c r="D43" s="31" t="s">
        <v>214</v>
      </c>
      <c r="E43" s="32">
        <v>4534000</v>
      </c>
      <c r="F43" s="45">
        <f t="shared" si="0"/>
        <v>90680</v>
      </c>
      <c r="G43" s="35" t="s">
        <v>0</v>
      </c>
      <c r="H43" s="26"/>
    </row>
    <row r="44" spans="1:8" s="150" customFormat="1" x14ac:dyDescent="0.25">
      <c r="A44" s="26"/>
      <c r="B44" s="29" t="s">
        <v>195</v>
      </c>
      <c r="C44" s="30" t="s">
        <v>226</v>
      </c>
      <c r="D44" s="31" t="s">
        <v>215</v>
      </c>
      <c r="E44" s="32">
        <v>2975000</v>
      </c>
      <c r="F44" s="45">
        <f t="shared" si="0"/>
        <v>148750</v>
      </c>
      <c r="G44" s="35" t="s">
        <v>0</v>
      </c>
      <c r="H44" s="26"/>
    </row>
    <row r="45" spans="1:8" s="150" customFormat="1" x14ac:dyDescent="0.25">
      <c r="A45" s="26"/>
      <c r="B45" s="29" t="s">
        <v>237</v>
      </c>
      <c r="C45" s="30" t="s">
        <v>226</v>
      </c>
      <c r="D45" s="31" t="s">
        <v>216</v>
      </c>
      <c r="E45" s="32">
        <v>348000</v>
      </c>
      <c r="F45" s="45">
        <f t="shared" si="0"/>
        <v>34800</v>
      </c>
      <c r="G45" s="35" t="s">
        <v>0</v>
      </c>
      <c r="H45" s="26"/>
    </row>
    <row r="46" spans="1:8" s="150" customFormat="1" x14ac:dyDescent="0.25">
      <c r="A46" s="26"/>
      <c r="B46" s="29" t="s">
        <v>208</v>
      </c>
      <c r="C46" s="30" t="s">
        <v>226</v>
      </c>
      <c r="D46" s="31" t="s">
        <v>212</v>
      </c>
      <c r="E46" s="32">
        <v>500000</v>
      </c>
      <c r="F46" s="45">
        <f t="shared" si="0"/>
        <v>6666.666666666667</v>
      </c>
      <c r="G46" s="35" t="s">
        <v>0</v>
      </c>
      <c r="H46" s="26"/>
    </row>
    <row r="47" spans="1:8" s="150" customFormat="1" x14ac:dyDescent="0.25">
      <c r="A47" s="26"/>
      <c r="B47" s="29" t="s">
        <v>238</v>
      </c>
      <c r="C47" s="30" t="s">
        <v>226</v>
      </c>
      <c r="D47" s="31" t="s">
        <v>212</v>
      </c>
      <c r="E47" s="32">
        <v>1000000</v>
      </c>
      <c r="F47" s="45">
        <f t="shared" ref="F47" si="1">E47/D47</f>
        <v>13333.333333333334</v>
      </c>
      <c r="G47" s="35" t="s">
        <v>0</v>
      </c>
      <c r="H47" s="26"/>
    </row>
    <row r="48" spans="1:8" s="150" customFormat="1" x14ac:dyDescent="0.25">
      <c r="A48" s="26"/>
      <c r="B48" s="29" t="s">
        <v>232</v>
      </c>
      <c r="C48" s="30" t="s">
        <v>226</v>
      </c>
      <c r="D48" s="31" t="s">
        <v>215</v>
      </c>
      <c r="E48" s="32">
        <v>500000</v>
      </c>
      <c r="F48" s="45">
        <f t="shared" ref="F48" si="2">E48/D48</f>
        <v>25000</v>
      </c>
      <c r="G48" s="35" t="s">
        <v>0</v>
      </c>
      <c r="H48" s="26"/>
    </row>
    <row r="49" spans="1:8" s="150" customFormat="1" x14ac:dyDescent="0.25">
      <c r="A49" s="26"/>
      <c r="B49" s="109" t="s">
        <v>73</v>
      </c>
      <c r="C49" s="167"/>
      <c r="D49" s="168"/>
      <c r="E49" s="169"/>
      <c r="F49" s="46">
        <f>SUMIF(C8:C48,"2015",F8:F48)</f>
        <v>805007.83999999985</v>
      </c>
      <c r="G49" s="47" t="s">
        <v>0</v>
      </c>
      <c r="H49" s="26"/>
    </row>
    <row r="50" spans="1:8" s="150" customFormat="1" x14ac:dyDescent="0.25">
      <c r="A50" s="26"/>
      <c r="B50" s="107" t="s">
        <v>134</v>
      </c>
      <c r="C50" s="170"/>
      <c r="D50" s="171"/>
      <c r="E50" s="172"/>
      <c r="F50" s="46">
        <f>SUMIF(C8:C48,"2016",F8:F48)</f>
        <v>1036752</v>
      </c>
      <c r="G50" s="47" t="s">
        <v>0</v>
      </c>
      <c r="H50" s="26"/>
    </row>
    <row r="51" spans="1:8" s="150" customFormat="1" x14ac:dyDescent="0.25">
      <c r="A51" s="26"/>
      <c r="B51" s="50" t="s">
        <v>36</v>
      </c>
      <c r="C51" s="173"/>
      <c r="D51" s="174"/>
      <c r="E51" s="174"/>
      <c r="F51" s="48">
        <f>F49+F50</f>
        <v>1841759.8399999999</v>
      </c>
      <c r="G51" s="49" t="s">
        <v>0</v>
      </c>
      <c r="H51" s="26"/>
    </row>
    <row r="52" spans="1:8" s="150" customFormat="1" x14ac:dyDescent="0.25">
      <c r="A52" s="26"/>
      <c r="B52" s="26"/>
      <c r="C52" s="166"/>
      <c r="D52" s="26"/>
      <c r="E52" s="26"/>
      <c r="F52" s="26"/>
      <c r="G52" s="26"/>
      <c r="H52" s="26"/>
    </row>
    <row r="53" spans="1:8" s="150" customFormat="1" x14ac:dyDescent="0.25">
      <c r="A53" s="26"/>
      <c r="B53" s="26"/>
      <c r="C53" s="166"/>
      <c r="D53" s="26"/>
      <c r="E53" s="26"/>
      <c r="F53" s="26"/>
      <c r="G53" s="26"/>
      <c r="H53" s="26"/>
    </row>
    <row r="54" spans="1:8" s="150" customFormat="1" x14ac:dyDescent="0.25">
      <c r="A54" s="26"/>
      <c r="B54" s="26"/>
      <c r="C54" s="166"/>
      <c r="D54" s="26"/>
      <c r="E54" s="26"/>
      <c r="F54" s="175"/>
      <c r="G54" s="175"/>
      <c r="H54" s="26"/>
    </row>
    <row r="55" spans="1:8" s="150" customFormat="1" hidden="1" x14ac:dyDescent="0.25">
      <c r="C55" s="176"/>
    </row>
    <row r="56" spans="1:8" s="150" customFormat="1" hidden="1" x14ac:dyDescent="0.25">
      <c r="C56" s="176"/>
    </row>
    <row r="57" spans="1:8" s="150" customFormat="1" hidden="1" x14ac:dyDescent="0.25">
      <c r="C57" s="176"/>
    </row>
    <row r="58" spans="1:8" s="150" customFormat="1" hidden="1" x14ac:dyDescent="0.25">
      <c r="C58" s="176"/>
    </row>
    <row r="59" spans="1:8" s="150" customFormat="1" hidden="1" x14ac:dyDescent="0.25">
      <c r="C59" s="176"/>
    </row>
    <row r="60" spans="1:8" s="150" customFormat="1" hidden="1" x14ac:dyDescent="0.25">
      <c r="C60" s="176"/>
    </row>
    <row r="61" spans="1:8" s="150" customFormat="1" hidden="1" x14ac:dyDescent="0.25">
      <c r="C61" s="176"/>
    </row>
    <row r="62" spans="1:8" s="150" customFormat="1" hidden="1" x14ac:dyDescent="0.25">
      <c r="C62" s="176"/>
    </row>
    <row r="63" spans="1:8" s="150" customFormat="1" hidden="1" x14ac:dyDescent="0.25">
      <c r="C63" s="176"/>
    </row>
    <row r="64" spans="1:8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t="12" hidden="1" customHeight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s="150" customFormat="1" hidden="1" x14ac:dyDescent="0.25">
      <c r="C140" s="176"/>
    </row>
    <row r="141" spans="3:3" s="150" customFormat="1" hidden="1" x14ac:dyDescent="0.25">
      <c r="C141" s="176"/>
    </row>
    <row r="142" spans="3:3" s="150" customFormat="1" hidden="1" x14ac:dyDescent="0.25">
      <c r="C142" s="176"/>
    </row>
    <row r="143" spans="3:3" s="150" customFormat="1" hidden="1" x14ac:dyDescent="0.25">
      <c r="C143" s="176"/>
    </row>
    <row r="144" spans="3:3" s="150" customFormat="1" hidden="1" x14ac:dyDescent="0.25">
      <c r="C144" s="176"/>
    </row>
    <row r="145" spans="3:3" s="150" customFormat="1" hidden="1" x14ac:dyDescent="0.25">
      <c r="C145" s="176"/>
    </row>
    <row r="146" spans="3:3" s="150" customFormat="1" hidden="1" x14ac:dyDescent="0.25">
      <c r="C146" s="176"/>
    </row>
    <row r="147" spans="3:3" s="150" customFormat="1" hidden="1" x14ac:dyDescent="0.25">
      <c r="C147" s="176"/>
    </row>
    <row r="148" spans="3:3" s="150" customFormat="1" hidden="1" x14ac:dyDescent="0.25">
      <c r="C148" s="176"/>
    </row>
    <row r="149" spans="3:3" s="150" customFormat="1" hidden="1" x14ac:dyDescent="0.25">
      <c r="C149" s="176"/>
    </row>
    <row r="150" spans="3:3" s="150" customFormat="1" hidden="1" x14ac:dyDescent="0.25">
      <c r="C150" s="176"/>
    </row>
    <row r="151" spans="3:3" x14ac:dyDescent="0.25"/>
    <row r="152" spans="3:3" x14ac:dyDescent="0.25"/>
    <row r="153" spans="3:3" x14ac:dyDescent="0.25"/>
    <row r="154" spans="3:3" x14ac:dyDescent="0.25"/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Svendborg Spildevand AS</v>
      </c>
      <c r="B1" s="56"/>
      <c r="C1" s="56"/>
      <c r="D1" s="178"/>
      <c r="E1" s="56"/>
    </row>
    <row r="2" spans="1:5" x14ac:dyDescent="0.25">
      <c r="A2" s="222" t="str">
        <f>'1. Forside'!A2</f>
        <v>S091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239</v>
      </c>
      <c r="C8" s="51">
        <v>305000</v>
      </c>
      <c r="D8" s="182" t="s">
        <v>0</v>
      </c>
      <c r="E8" s="56"/>
    </row>
    <row r="9" spans="1:5" x14ac:dyDescent="0.25">
      <c r="A9" s="56"/>
      <c r="B9" s="207" t="s">
        <v>240</v>
      </c>
      <c r="C9" s="51">
        <v>2100000</v>
      </c>
      <c r="D9" s="182" t="s">
        <v>0</v>
      </c>
      <c r="E9" s="56"/>
    </row>
    <row r="10" spans="1:5" x14ac:dyDescent="0.25">
      <c r="A10" s="56"/>
      <c r="B10" s="54" t="s">
        <v>35</v>
      </c>
      <c r="C10" s="55">
        <f>SUM(C7:C9)</f>
        <v>2438000</v>
      </c>
      <c r="D10" s="54" t="s">
        <v>0</v>
      </c>
      <c r="E10" s="56"/>
    </row>
    <row r="11" spans="1:5" x14ac:dyDescent="0.25">
      <c r="A11" s="56"/>
      <c r="B11" s="56"/>
      <c r="C11" s="56"/>
      <c r="D11" s="178"/>
      <c r="E11" s="56"/>
    </row>
    <row r="12" spans="1:5" x14ac:dyDescent="0.25">
      <c r="A12" s="56"/>
      <c r="B12" s="56"/>
      <c r="C12" s="56"/>
      <c r="D12" s="178"/>
      <c r="E12" s="56"/>
    </row>
    <row r="13" spans="1:5" ht="38.25" customHeight="1" x14ac:dyDescent="0.25">
      <c r="A13" s="56"/>
      <c r="B13" s="266" t="s">
        <v>145</v>
      </c>
      <c r="C13" s="267"/>
      <c r="D13" s="268"/>
      <c r="E13" s="56"/>
    </row>
    <row r="14" spans="1:5" x14ac:dyDescent="0.25">
      <c r="A14" s="56"/>
      <c r="B14" s="53" t="s">
        <v>71</v>
      </c>
      <c r="C14" s="51">
        <v>45000</v>
      </c>
      <c r="D14" s="182" t="s">
        <v>0</v>
      </c>
      <c r="E14" s="56"/>
    </row>
    <row r="15" spans="1:5" x14ac:dyDescent="0.25">
      <c r="A15" s="56"/>
      <c r="B15" s="53" t="s">
        <v>14</v>
      </c>
      <c r="C15" s="51">
        <v>12000</v>
      </c>
      <c r="D15" s="182" t="s">
        <v>0</v>
      </c>
      <c r="E15" s="56"/>
    </row>
    <row r="16" spans="1:5" x14ac:dyDescent="0.25">
      <c r="A16" s="56"/>
      <c r="B16" s="54" t="s">
        <v>35</v>
      </c>
      <c r="C16" s="55">
        <f>SUM(C14:C15)</f>
        <v>57000</v>
      </c>
      <c r="D16" s="54" t="s">
        <v>0</v>
      </c>
      <c r="E16" s="56"/>
    </row>
    <row r="17" spans="1:5" x14ac:dyDescent="0.25">
      <c r="A17" s="56"/>
      <c r="B17" s="56"/>
      <c r="C17" s="183"/>
      <c r="D17" s="184"/>
      <c r="E17" s="56"/>
    </row>
    <row r="18" spans="1:5" x14ac:dyDescent="0.25">
      <c r="A18" s="56"/>
      <c r="B18" s="56"/>
      <c r="C18" s="183"/>
      <c r="D18" s="184"/>
      <c r="E18" s="56"/>
    </row>
    <row r="19" spans="1:5" ht="42" customHeight="1" x14ac:dyDescent="0.25">
      <c r="A19" s="56"/>
      <c r="B19" s="269" t="s">
        <v>146</v>
      </c>
      <c r="C19" s="270"/>
      <c r="D19" s="271"/>
      <c r="E19" s="56"/>
    </row>
    <row r="20" spans="1:5" x14ac:dyDescent="0.25">
      <c r="A20" s="56"/>
      <c r="B20" s="108" t="s">
        <v>147</v>
      </c>
      <c r="C20" s="19">
        <v>965585</v>
      </c>
      <c r="D20" s="58" t="s">
        <v>0</v>
      </c>
      <c r="E20" s="56"/>
    </row>
    <row r="21" spans="1:5" x14ac:dyDescent="0.25">
      <c r="A21" s="56"/>
      <c r="B21" s="108" t="s">
        <v>148</v>
      </c>
      <c r="C21" s="40">
        <v>1418500</v>
      </c>
      <c r="D21" s="58" t="s">
        <v>0</v>
      </c>
      <c r="E21" s="56"/>
    </row>
    <row r="22" spans="1:5" x14ac:dyDescent="0.25">
      <c r="A22" s="56"/>
      <c r="B22" s="28" t="s">
        <v>149</v>
      </c>
      <c r="C22" s="55">
        <f>C20-C21</f>
        <v>-452915</v>
      </c>
      <c r="D22" s="28" t="s">
        <v>0</v>
      </c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hidden="1" x14ac:dyDescent="0.25"/>
    <row r="27" spans="1:5" hidden="1" x14ac:dyDescent="0.25"/>
    <row r="28" spans="1:5" hidden="1" x14ac:dyDescent="0.25"/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hidden="1" x14ac:dyDescent="0.25"/>
    <row r="50" hidden="1" x14ac:dyDescent="0.25"/>
  </sheetData>
  <sheetProtection password="C6ED" sheet="1" objects="1" scenarios="1"/>
  <mergeCells count="3">
    <mergeCell ref="B4:D4"/>
    <mergeCell ref="B13:D13"/>
    <mergeCell ref="B19:D19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2015-05-08T11:51:55Z</cp:lastPrinted>
  <dcterms:created xsi:type="dcterms:W3CDTF">2014-01-17T08:54:17Z</dcterms:created>
  <dcterms:modified xsi:type="dcterms:W3CDTF">2015-09-25T11:09:36Z</dcterms:modified>
</cp:coreProperties>
</file>