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8340" yWindow="645" windowWidth="12165" windowHeight="13200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</sheets>
  <calcPr calcId="145621"/>
</workbook>
</file>

<file path=xl/calcChain.xml><?xml version="1.0" encoding="utf-8"?>
<calcChain xmlns="http://schemas.openxmlformats.org/spreadsheetml/2006/main">
  <c r="G13" i="9" l="1"/>
  <c r="G10" i="9" l="1"/>
  <c r="G30" i="13"/>
  <c r="F45" i="11" l="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E35" i="13" l="1"/>
  <c r="G35" i="13" s="1"/>
  <c r="E27" i="13"/>
  <c r="E19" i="13"/>
  <c r="E15" i="13"/>
  <c r="G11" i="12"/>
  <c r="E17" i="2" s="1"/>
  <c r="G29" i="12"/>
  <c r="E20" i="2" s="1"/>
  <c r="G23" i="12"/>
  <c r="E19" i="2" s="1"/>
  <c r="G17" i="12"/>
  <c r="E18" i="2" s="1"/>
  <c r="F11" i="11"/>
  <c r="F12" i="11"/>
  <c r="F13" i="11"/>
  <c r="F14" i="11"/>
  <c r="F46" i="11"/>
  <c r="F10" i="11"/>
  <c r="F47" i="11" s="1"/>
  <c r="G35" i="12" s="1"/>
  <c r="G13" i="10"/>
  <c r="E15" i="2" s="1"/>
  <c r="G15" i="2" s="1"/>
  <c r="G12" i="9"/>
  <c r="G14" i="9" s="1"/>
  <c r="G9" i="9"/>
  <c r="G11" i="9" s="1"/>
  <c r="G12" i="7"/>
  <c r="E9" i="2" s="1"/>
  <c r="E10" i="2"/>
  <c r="E28" i="13" l="1"/>
  <c r="G28" i="13" s="1"/>
  <c r="G36" i="13" s="1"/>
  <c r="E24" i="2" s="1"/>
  <c r="G24" i="2" s="1"/>
  <c r="G9" i="8"/>
  <c r="G36" i="12"/>
  <c r="E21" i="2" s="1"/>
  <c r="E22" i="2" s="1"/>
  <c r="G22" i="2" s="1"/>
  <c r="G15" i="9"/>
  <c r="E12" i="2" s="1"/>
  <c r="G11" i="8" l="1"/>
  <c r="E11" i="2" s="1"/>
  <c r="E13" i="2" s="1"/>
  <c r="G13" i="2" s="1"/>
  <c r="G25" i="2" s="1"/>
</calcChain>
</file>

<file path=xl/sharedStrings.xml><?xml version="1.0" encoding="utf-8"?>
<sst xmlns="http://schemas.openxmlformats.org/spreadsheetml/2006/main" count="282" uniqueCount="150">
  <si>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</si>
  <si>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</si>
  <si>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</si>
  <si>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</si>
  <si>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</si>
  <si>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</si>
  <si>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</si>
  <si>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</si>
  <si>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</si>
  <si>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</si>
  <si>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</si>
  <si>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</si>
  <si>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</si>
  <si>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</si>
  <si>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</si>
  <si>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</si>
  <si>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</si>
  <si>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</si>
  <si>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</si>
  <si>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</si>
  <si>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</si>
  <si>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</si>
  <si>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</si>
  <si>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</si>
  <si>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</si>
  <si>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</si>
  <si>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</si>
  <si>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</si>
  <si>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</si>
  <si>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</si>
  <si>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</si>
  <si>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</si>
  <si>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</si>
  <si>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</si>
  <si>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</si>
  <si>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</si>
  <si>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</si>
  <si>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</si>
  <si>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</si>
  <si>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</si>
  <si>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</si>
  <si>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</si>
  <si>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</si>
  <si>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</si>
  <si>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</si>
  <si>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</si>
  <si>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</si>
  <si>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</si>
  <si>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</si>
  <si>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</si>
  <si>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</si>
  <si>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</si>
  <si>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</si>
  <si>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</si>
  <si>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</si>
  <si>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</si>
  <si>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</si>
  <si>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</si>
  <si>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</si>
  <si>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</si>
  <si>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</si>
  <si>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</si>
  <si>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</si>
  <si>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</si>
  <si>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</si>
  <si>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</si>
  <si>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</si>
  <si>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</si>
  <si>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</si>
  <si>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</si>
  <si>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</si>
  <si>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</si>
  <si>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</si>
  <si>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</si>
  <si>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</si>
  <si>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</si>
  <si>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</si>
  <si>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</si>
  <si>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</si>
  <si>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</si>
  <si>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</si>
  <si>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</si>
  <si>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</si>
  <si>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</si>
  <si>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</si>
  <si>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</si>
  <si>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</si>
  <si>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</si>
  <si>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</si>
  <si>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</si>
  <si>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</si>
  <si>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</si>
  <si>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</si>
  <si>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</si>
  <si>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</si>
  <si>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</si>
  <si>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</si>
  <si>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</si>
  <si>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</si>
  <si>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</si>
  <si>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</si>
  <si>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</si>
  <si>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</si>
  <si>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</si>
  <si>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</si>
  <si>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</si>
  <si>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</si>
  <si>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</si>
  <si>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</si>
  <si>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</si>
  <si>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Pumpeinstallation Miljøklasse A (600-1.000 l/s) - Mek/EL</t>
  </si>
  <si>
    <t>Pumpeinstallation Miljøklasse A (600-1.000 l/s) - SRO</t>
  </si>
  <si>
    <t xml:space="preserve">Ledningsnet ≤ Ø 200 mm </t>
  </si>
  <si>
    <t xml:space="preserve">Ø 200 mm &lt; Ledningsnet ≤ Ø 500 mm </t>
  </si>
  <si>
    <t>Ø 500 mm &lt; Ledningsnet ≤ Ø 800 mm</t>
  </si>
  <si>
    <t>Stik</t>
  </si>
  <si>
    <t>Brønde</t>
  </si>
  <si>
    <t>Pumpestationer i brønde (&lt; 6,25 m2), Mek/EL</t>
  </si>
  <si>
    <t>Pumpestationer i brønde (&lt; 6,25 m2), SRO</t>
  </si>
  <si>
    <t>Strømpeforing ≤ Ø 200 mm</t>
  </si>
  <si>
    <t>Sand- og fedtfang, Kontruktioner</t>
  </si>
  <si>
    <t>Sand- og fedtfang, Mek/EL</t>
  </si>
  <si>
    <t>Sand- og fedtfang, SRO</t>
  </si>
  <si>
    <t>Indløb med riste, Konstruktioner</t>
  </si>
  <si>
    <t>Indløb med riste, Mek/EL</t>
  </si>
  <si>
    <t>Indløb med riste, SRO</t>
  </si>
  <si>
    <t>Slutdisponering, slam - lavteknologisk (slammineralisering), SRO</t>
  </si>
  <si>
    <t>Etablering af fibernet</t>
  </si>
  <si>
    <t>Beluftningstanke, Mek/EL</t>
  </si>
  <si>
    <t>Starport</t>
  </si>
  <si>
    <t>DIVA</t>
  </si>
  <si>
    <t>SRO-servere</t>
  </si>
  <si>
    <t>Udskiftning af brønddæksler</t>
  </si>
  <si>
    <t>Strømpeforing Ø 200 mm &lt; Ledningsnet ≤ Ø 500 mm</t>
  </si>
  <si>
    <t>Strømpeforing Ø 500 mm &lt; Ledningsnet ≤ Ø 800 mm</t>
  </si>
  <si>
    <t>Slutdisponering, slam - højteknologisk (slamtørring), Mek/EL</t>
  </si>
  <si>
    <t>Slutafvanding, slam - lavteknologisk (slambede), Konstruktioner</t>
  </si>
  <si>
    <t>Slutafvanding, slam - lavteknologisk (slambede), Mek/EL</t>
  </si>
  <si>
    <t>Slutafvanding, slam - lavteknologisk (slambede), SRO</t>
  </si>
  <si>
    <t>Efterklaringstanke, Mek/El</t>
  </si>
  <si>
    <t>Slutdisponering, slam - højteknologisk (slamtørring), SRO</t>
  </si>
  <si>
    <t>Køretøjer, entreprenørmaskiner</t>
  </si>
  <si>
    <t>Etablering af Klasse 5 vand</t>
  </si>
  <si>
    <t>Pumpestationer m. overbygning (&lt; 20 m2), Konstruktioner</t>
  </si>
  <si>
    <t>Køretøjer, små lastvogne (&lt; 3.500 kg.)</t>
  </si>
  <si>
    <t>Beluftningstanke, Konstruktioner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</si>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</sst>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7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quotePrefix="1" applyFont="1" applyFill="1" applyBorder="1" applyAlignment="1">
      <alignment horizontal="left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tabSelected="1" view="pageLayout" zoomScaleNormal="100" workbookViewId="0"/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4" t="s">
        <v>10</v>
      </c>
      <c r="E6" s="54"/>
      <c r="F6" s="54"/>
      <c r="G6" s="54"/>
      <c r="H6" s="22"/>
      <c r="I6" s="20"/>
    </row>
    <row r="7" spans="1:9" ht="15" customHeight="1" x14ac:dyDescent="0.25">
      <c r="A7" s="20"/>
      <c r="B7" s="20"/>
      <c r="C7" s="22"/>
      <c r="D7" s="54"/>
      <c r="E7" s="54"/>
      <c r="F7" s="54"/>
      <c r="G7" s="54"/>
      <c r="H7" s="22"/>
      <c r="I7" s="20"/>
    </row>
    <row r="8" spans="1:9" ht="15.75" x14ac:dyDescent="0.25">
      <c r="A8" s="20"/>
      <c r="B8" s="20"/>
      <c r="C8" s="23"/>
      <c r="D8" s="62" t="s">
        <v>109</v>
      </c>
      <c r="E8" s="62"/>
      <c r="F8" s="62"/>
      <c r="G8" s="62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1" t="s">
        <v>11</v>
      </c>
      <c r="E11" s="61"/>
      <c r="F11" s="61"/>
      <c r="G11" s="61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2" t="s">
        <v>20</v>
      </c>
      <c r="E13" s="73"/>
      <c r="F13" s="73"/>
      <c r="G13" s="74"/>
      <c r="H13" s="20"/>
      <c r="I13" s="20"/>
    </row>
    <row r="14" spans="1:9" x14ac:dyDescent="0.25">
      <c r="A14" s="20"/>
      <c r="B14" s="20"/>
      <c r="C14" s="25" t="s">
        <v>13</v>
      </c>
      <c r="D14" s="63" t="s">
        <v>21</v>
      </c>
      <c r="E14" s="64"/>
      <c r="F14" s="64"/>
      <c r="G14" s="65"/>
      <c r="H14" s="20"/>
      <c r="I14" s="20"/>
    </row>
    <row r="15" spans="1:9" x14ac:dyDescent="0.25">
      <c r="A15" s="20"/>
      <c r="B15" s="20"/>
      <c r="C15" s="25" t="s">
        <v>14</v>
      </c>
      <c r="D15" s="66" t="s">
        <v>22</v>
      </c>
      <c r="E15" s="67"/>
      <c r="F15" s="67"/>
      <c r="G15" s="68"/>
      <c r="H15" s="20"/>
      <c r="I15" s="20"/>
    </row>
    <row r="16" spans="1:9" x14ac:dyDescent="0.25">
      <c r="A16" s="20"/>
      <c r="B16" s="20"/>
      <c r="C16" s="25" t="s">
        <v>15</v>
      </c>
      <c r="D16" s="66" t="s">
        <v>23</v>
      </c>
      <c r="E16" s="67"/>
      <c r="F16" s="67"/>
      <c r="G16" s="68"/>
      <c r="H16" s="20"/>
      <c r="I16" s="20"/>
    </row>
    <row r="17" spans="1:9" x14ac:dyDescent="0.25">
      <c r="A17" s="20"/>
      <c r="B17" s="20"/>
      <c r="C17" s="25" t="s">
        <v>16</v>
      </c>
      <c r="D17" s="69" t="s">
        <v>29</v>
      </c>
      <c r="E17" s="70"/>
      <c r="F17" s="70"/>
      <c r="G17" s="71"/>
      <c r="H17" s="20"/>
      <c r="I17" s="20"/>
    </row>
    <row r="18" spans="1:9" x14ac:dyDescent="0.25">
      <c r="A18" s="20"/>
      <c r="B18" s="20"/>
      <c r="C18" s="25" t="s">
        <v>17</v>
      </c>
      <c r="D18" s="55" t="s">
        <v>5</v>
      </c>
      <c r="E18" s="56"/>
      <c r="F18" s="56"/>
      <c r="G18" s="57"/>
      <c r="H18" s="20"/>
      <c r="I18" s="20"/>
    </row>
    <row r="19" spans="1:9" x14ac:dyDescent="0.25">
      <c r="A19" s="20"/>
      <c r="B19" s="20"/>
      <c r="C19" s="25" t="s">
        <v>18</v>
      </c>
      <c r="D19" s="55" t="s">
        <v>25</v>
      </c>
      <c r="E19" s="56"/>
      <c r="F19" s="56"/>
      <c r="G19" s="57"/>
      <c r="H19" s="20"/>
      <c r="I19" s="20"/>
    </row>
    <row r="20" spans="1:9" x14ac:dyDescent="0.25">
      <c r="A20" s="20"/>
      <c r="B20" s="20"/>
      <c r="C20" s="25" t="s">
        <v>19</v>
      </c>
      <c r="D20" s="58" t="s">
        <v>26</v>
      </c>
      <c r="E20" s="59"/>
      <c r="F20" s="59"/>
      <c r="G20" s="60"/>
      <c r="H20" s="20"/>
      <c r="I20" s="20"/>
    </row>
    <row r="21" spans="1:9" x14ac:dyDescent="0.25">
      <c r="A21" s="20"/>
      <c r="B21" s="20"/>
      <c r="C21" s="20"/>
      <c r="D21" s="20"/>
      <c r="E21" s="20"/>
      <c r="F21" s="20"/>
      <c r="G21" s="20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1"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6"/>
  <sheetViews>
    <sheetView view="pageLayout" topLeftCell="A4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149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108</v>
      </c>
      <c r="C8" s="76"/>
      <c r="D8" s="76"/>
      <c r="E8" s="76"/>
      <c r="F8" s="76"/>
      <c r="G8" s="76"/>
      <c r="H8" s="77"/>
      <c r="I8" s="20"/>
    </row>
    <row r="9" spans="1:9" ht="30" customHeight="1" x14ac:dyDescent="0.25">
      <c r="A9" s="20"/>
      <c r="B9" s="79" t="s">
        <v>28</v>
      </c>
      <c r="C9" s="80"/>
      <c r="D9" s="81"/>
      <c r="E9" s="27">
        <f>'Fane 3. Grundlag'!G12</f>
        <v>67922382.579093903</v>
      </c>
      <c r="F9" s="28" t="s">
        <v>4</v>
      </c>
      <c r="G9" s="29"/>
      <c r="H9" s="30"/>
      <c r="I9" s="20"/>
    </row>
    <row r="10" spans="1:9" x14ac:dyDescent="0.25">
      <c r="A10" s="20"/>
      <c r="B10" s="88" t="s">
        <v>96</v>
      </c>
      <c r="C10" s="83"/>
      <c r="D10" s="84"/>
      <c r="E10" s="31">
        <f>'Fane 3. Grundlag'!G11</f>
        <v>4908806.9866194446</v>
      </c>
      <c r="F10" s="28" t="s">
        <v>4</v>
      </c>
      <c r="G10" s="32"/>
      <c r="H10" s="33"/>
      <c r="I10" s="20"/>
    </row>
    <row r="11" spans="1:9" x14ac:dyDescent="0.25">
      <c r="A11" s="20"/>
      <c r="B11" s="82" t="s">
        <v>22</v>
      </c>
      <c r="C11" s="83"/>
      <c r="D11" s="84"/>
      <c r="E11" s="31">
        <f>'Fane 4. Individuelt eff.krav'!G11</f>
        <v>612122.91043339891</v>
      </c>
      <c r="F11" s="28" t="s">
        <v>4</v>
      </c>
      <c r="G11" s="34"/>
      <c r="H11" s="33"/>
      <c r="I11" s="20"/>
    </row>
    <row r="12" spans="1:9" x14ac:dyDescent="0.25">
      <c r="A12" s="20"/>
      <c r="B12" s="82" t="s">
        <v>23</v>
      </c>
      <c r="C12" s="83"/>
      <c r="D12" s="84"/>
      <c r="E12" s="31">
        <f>'Fane 5. Generelt eff.krav'!G15</f>
        <v>797938.15954442194</v>
      </c>
      <c r="F12" s="28" t="s">
        <v>4</v>
      </c>
      <c r="G12" s="35"/>
      <c r="H12" s="36"/>
      <c r="I12" s="20"/>
    </row>
    <row r="13" spans="1:9" x14ac:dyDescent="0.25">
      <c r="A13" s="20"/>
      <c r="B13" s="89" t="s">
        <v>38</v>
      </c>
      <c r="C13" s="90"/>
      <c r="D13" s="91"/>
      <c r="E13" s="37">
        <f>$E$9-$E$11-$E$12</f>
        <v>66512321.509116083</v>
      </c>
      <c r="F13" s="38" t="s">
        <v>4</v>
      </c>
      <c r="G13" s="37">
        <f>E13</f>
        <v>66512321.509116083</v>
      </c>
      <c r="H13" s="38" t="s">
        <v>4</v>
      </c>
      <c r="I13" s="20"/>
    </row>
    <row r="14" spans="1:9" x14ac:dyDescent="0.25">
      <c r="A14" s="20"/>
      <c r="B14" s="75" t="s">
        <v>29</v>
      </c>
      <c r="C14" s="76"/>
      <c r="D14" s="76"/>
      <c r="E14" s="76"/>
      <c r="F14" s="76"/>
      <c r="G14" s="76"/>
      <c r="H14" s="77"/>
      <c r="I14" s="20"/>
    </row>
    <row r="15" spans="1:9" x14ac:dyDescent="0.25">
      <c r="A15" s="20"/>
      <c r="B15" s="85" t="s">
        <v>107</v>
      </c>
      <c r="C15" s="86"/>
      <c r="D15" s="87"/>
      <c r="E15" s="37">
        <f>'Fane 6. Hist. over el. underdæk'!G13</f>
        <v>755644.25</v>
      </c>
      <c r="F15" s="38" t="s">
        <v>4</v>
      </c>
      <c r="G15" s="37">
        <f>E15</f>
        <v>755644.25</v>
      </c>
      <c r="H15" s="38" t="s">
        <v>4</v>
      </c>
      <c r="I15" s="20"/>
    </row>
    <row r="16" spans="1:9" x14ac:dyDescent="0.25">
      <c r="A16" s="20"/>
      <c r="B16" s="75" t="s">
        <v>25</v>
      </c>
      <c r="C16" s="76"/>
      <c r="D16" s="76"/>
      <c r="E16" s="76"/>
      <c r="F16" s="76"/>
      <c r="G16" s="76"/>
      <c r="H16" s="77"/>
      <c r="I16" s="20"/>
    </row>
    <row r="17" spans="1:9" x14ac:dyDescent="0.25">
      <c r="A17" s="20"/>
      <c r="B17" s="79" t="s">
        <v>32</v>
      </c>
      <c r="C17" s="80"/>
      <c r="D17" s="81"/>
      <c r="E17" s="31">
        <f>'Fane 8. Korrektion af PL2015'!G11</f>
        <v>154683</v>
      </c>
      <c r="F17" s="28" t="s">
        <v>4</v>
      </c>
      <c r="G17" s="39"/>
      <c r="H17" s="30"/>
      <c r="I17" s="20"/>
    </row>
    <row r="18" spans="1:9" x14ac:dyDescent="0.25">
      <c r="A18" s="20"/>
      <c r="B18" s="79" t="s">
        <v>33</v>
      </c>
      <c r="C18" s="80"/>
      <c r="D18" s="81"/>
      <c r="E18" s="31">
        <f>'Fane 8. Korrektion af PL2015'!G17</f>
        <v>679526</v>
      </c>
      <c r="F18" s="28" t="s">
        <v>4</v>
      </c>
      <c r="G18" s="34"/>
      <c r="H18" s="33"/>
      <c r="I18" s="20"/>
    </row>
    <row r="19" spans="1:9" ht="30" customHeight="1" x14ac:dyDescent="0.25">
      <c r="A19" s="20"/>
      <c r="B19" s="79" t="s">
        <v>97</v>
      </c>
      <c r="C19" s="80"/>
      <c r="D19" s="81"/>
      <c r="E19" s="31">
        <f>'Fane 8. Korrektion af PL2015'!G23</f>
        <v>0</v>
      </c>
      <c r="F19" s="28" t="s">
        <v>4</v>
      </c>
      <c r="G19" s="32"/>
      <c r="H19" s="33"/>
      <c r="I19" s="20"/>
    </row>
    <row r="20" spans="1:9" ht="30" customHeight="1" x14ac:dyDescent="0.25">
      <c r="A20" s="20"/>
      <c r="B20" s="79" t="s">
        <v>34</v>
      </c>
      <c r="C20" s="80"/>
      <c r="D20" s="81"/>
      <c r="E20" s="31">
        <f>'Fane 8. Korrektion af PL2015'!G29</f>
        <v>-206373.75</v>
      </c>
      <c r="F20" s="28" t="s">
        <v>4</v>
      </c>
      <c r="G20" s="34"/>
      <c r="H20" s="33"/>
      <c r="I20" s="20"/>
    </row>
    <row r="21" spans="1:9" ht="28.5" customHeight="1" x14ac:dyDescent="0.25">
      <c r="A21" s="20"/>
      <c r="B21" s="79" t="s">
        <v>35</v>
      </c>
      <c r="C21" s="80"/>
      <c r="D21" s="81"/>
      <c r="E21" s="31">
        <f>'Fane 8. Korrektion af PL2015'!G36</f>
        <v>682386.1333333333</v>
      </c>
      <c r="F21" s="28" t="s">
        <v>4</v>
      </c>
      <c r="G21" s="35"/>
      <c r="H21" s="36"/>
      <c r="I21" s="20"/>
    </row>
    <row r="22" spans="1:9" x14ac:dyDescent="0.25">
      <c r="A22" s="20"/>
      <c r="B22" s="85" t="s">
        <v>36</v>
      </c>
      <c r="C22" s="86"/>
      <c r="D22" s="87"/>
      <c r="E22" s="37">
        <f>SUM(E17:E21)</f>
        <v>1310221.3833333333</v>
      </c>
      <c r="F22" s="38" t="s">
        <v>4</v>
      </c>
      <c r="G22" s="37">
        <f>E22</f>
        <v>1310221.3833333333</v>
      </c>
      <c r="H22" s="38" t="s">
        <v>4</v>
      </c>
      <c r="I22" s="20"/>
    </row>
    <row r="23" spans="1:9" x14ac:dyDescent="0.25">
      <c r="A23" s="20"/>
      <c r="B23" s="75" t="s">
        <v>30</v>
      </c>
      <c r="C23" s="76"/>
      <c r="D23" s="76"/>
      <c r="E23" s="76"/>
      <c r="F23" s="76"/>
      <c r="G23" s="76"/>
      <c r="H23" s="77"/>
      <c r="I23" s="20"/>
    </row>
    <row r="24" spans="1:9" x14ac:dyDescent="0.25">
      <c r="A24" s="20"/>
      <c r="B24" s="85" t="s">
        <v>31</v>
      </c>
      <c r="C24" s="86"/>
      <c r="D24" s="87"/>
      <c r="E24" s="37">
        <f>'Fane 9. Kontrol af PL2015'!G36</f>
        <v>-0.29999999701976776</v>
      </c>
      <c r="F24" s="38" t="s">
        <v>4</v>
      </c>
      <c r="G24" s="37">
        <f>E24</f>
        <v>-0.29999999701976776</v>
      </c>
      <c r="H24" s="38" t="s">
        <v>4</v>
      </c>
      <c r="I24" s="20"/>
    </row>
    <row r="25" spans="1:9" x14ac:dyDescent="0.25">
      <c r="A25" s="20"/>
      <c r="B25" s="75" t="s">
        <v>37</v>
      </c>
      <c r="C25" s="76"/>
      <c r="D25" s="76"/>
      <c r="E25" s="76"/>
      <c r="F25" s="77"/>
      <c r="G25" s="40">
        <f>G13+G15+G22+G24</f>
        <v>68578186.842449427</v>
      </c>
      <c r="H25" s="41" t="s">
        <v>4</v>
      </c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9">
    <mergeCell ref="B17:D17"/>
    <mergeCell ref="B22:D22"/>
    <mergeCell ref="B19:D19"/>
    <mergeCell ref="B25:F25"/>
    <mergeCell ref="B3:H4"/>
    <mergeCell ref="B9:D9"/>
    <mergeCell ref="B11:D11"/>
    <mergeCell ref="B24:D24"/>
    <mergeCell ref="B12:D12"/>
    <mergeCell ref="B10:D10"/>
    <mergeCell ref="B13:D13"/>
    <mergeCell ref="B15:D15"/>
    <mergeCell ref="B18:D18"/>
    <mergeCell ref="B20:D20"/>
    <mergeCell ref="B21:D21"/>
    <mergeCell ref="B23:H23"/>
    <mergeCell ref="B16:H16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78" t="s">
        <v>9</v>
      </c>
      <c r="C3" s="78"/>
      <c r="D3" s="78"/>
      <c r="E3" s="78"/>
      <c r="F3" s="78"/>
      <c r="G3" s="78"/>
      <c r="H3" s="78"/>
      <c r="I3" s="20"/>
    </row>
    <row r="4" spans="1:9" ht="15" customHeight="1" x14ac:dyDescent="0.25">
      <c r="A4" s="20"/>
      <c r="B4" s="78"/>
      <c r="C4" s="78"/>
      <c r="D4" s="78"/>
      <c r="E4" s="78"/>
      <c r="F4" s="78"/>
      <c r="G4" s="78"/>
      <c r="H4" s="78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75" t="s">
        <v>39</v>
      </c>
      <c r="C8" s="76"/>
      <c r="D8" s="76"/>
      <c r="E8" s="76"/>
      <c r="F8" s="76"/>
      <c r="G8" s="76"/>
      <c r="H8" s="77"/>
      <c r="I8" s="20"/>
    </row>
    <row r="9" spans="1:9" x14ac:dyDescent="0.25">
      <c r="A9" s="20"/>
      <c r="B9" s="82" t="s">
        <v>98</v>
      </c>
      <c r="C9" s="83"/>
      <c r="D9" s="83"/>
      <c r="E9" s="83"/>
      <c r="F9" s="84"/>
      <c r="G9" s="46">
        <v>20597671.711275633</v>
      </c>
      <c r="H9" s="42" t="s">
        <v>4</v>
      </c>
      <c r="I9" s="20"/>
    </row>
    <row r="10" spans="1:9" x14ac:dyDescent="0.25">
      <c r="A10" s="20"/>
      <c r="B10" s="82" t="s">
        <v>99</v>
      </c>
      <c r="C10" s="83"/>
      <c r="D10" s="83"/>
      <c r="E10" s="83"/>
      <c r="F10" s="84"/>
      <c r="G10" s="46">
        <v>42415903.881198823</v>
      </c>
      <c r="H10" s="42" t="s">
        <v>4</v>
      </c>
      <c r="I10" s="20"/>
    </row>
    <row r="11" spans="1:9" x14ac:dyDescent="0.25">
      <c r="A11" s="20"/>
      <c r="B11" s="82" t="s">
        <v>100</v>
      </c>
      <c r="C11" s="83"/>
      <c r="D11" s="83"/>
      <c r="E11" s="83"/>
      <c r="F11" s="84"/>
      <c r="G11" s="46">
        <v>4908806.9866194446</v>
      </c>
      <c r="H11" s="42" t="s">
        <v>4</v>
      </c>
      <c r="I11" s="20"/>
    </row>
    <row r="12" spans="1:9" x14ac:dyDescent="0.25">
      <c r="A12" s="20"/>
      <c r="B12" s="75" t="s">
        <v>39</v>
      </c>
      <c r="C12" s="76"/>
      <c r="D12" s="76"/>
      <c r="E12" s="76"/>
      <c r="F12" s="77"/>
      <c r="G12" s="40">
        <f>SUM(G9:G11)</f>
        <v>67922382.579093903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24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22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102</v>
      </c>
      <c r="C9" s="97"/>
      <c r="D9" s="97"/>
      <c r="E9" s="97"/>
      <c r="F9" s="98"/>
      <c r="G9" s="10">
        <f>'Fane 3. Grundlag'!G12-'Fane 3. Grundlag'!G11</f>
        <v>63013575.592474461</v>
      </c>
      <c r="H9" s="3" t="s">
        <v>4</v>
      </c>
      <c r="I9" s="1"/>
    </row>
    <row r="10" spans="1:9" x14ac:dyDescent="0.25">
      <c r="A10" s="1"/>
      <c r="B10" s="96" t="s">
        <v>66</v>
      </c>
      <c r="C10" s="97"/>
      <c r="D10" s="97"/>
      <c r="E10" s="97"/>
      <c r="F10" s="98"/>
      <c r="G10" s="53">
        <v>0.97141434155738193</v>
      </c>
      <c r="H10" s="3" t="s">
        <v>67</v>
      </c>
      <c r="I10" s="1"/>
    </row>
    <row r="11" spans="1:9" x14ac:dyDescent="0.25">
      <c r="A11" s="1"/>
      <c r="B11" s="93" t="s">
        <v>22</v>
      </c>
      <c r="C11" s="94"/>
      <c r="D11" s="94"/>
      <c r="E11" s="94"/>
      <c r="F11" s="95"/>
      <c r="G11" s="18">
        <f>$G$9*$G$10/100</f>
        <v>612122.91043339891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8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102" t="s">
        <v>98</v>
      </c>
      <c r="C9" s="103"/>
      <c r="D9" s="103"/>
      <c r="E9" s="103"/>
      <c r="F9" s="104"/>
      <c r="G9" s="10">
        <f>'Fane 3. Grundlag'!G9</f>
        <v>20597671.711275633</v>
      </c>
      <c r="H9" s="3" t="s">
        <v>4</v>
      </c>
      <c r="I9" s="1"/>
    </row>
    <row r="10" spans="1:9" x14ac:dyDescent="0.25">
      <c r="A10" s="1"/>
      <c r="B10" s="96" t="s">
        <v>23</v>
      </c>
      <c r="C10" s="97"/>
      <c r="D10" s="97"/>
      <c r="E10" s="97"/>
      <c r="F10" s="98"/>
      <c r="G10" s="51">
        <f>2</f>
        <v>2</v>
      </c>
      <c r="H10" s="3" t="s">
        <v>67</v>
      </c>
      <c r="I10" s="1"/>
    </row>
    <row r="11" spans="1:9" x14ac:dyDescent="0.25">
      <c r="A11" s="1"/>
      <c r="B11" s="99" t="s">
        <v>68</v>
      </c>
      <c r="C11" s="100"/>
      <c r="D11" s="100"/>
      <c r="E11" s="100"/>
      <c r="F11" s="101"/>
      <c r="G11" s="17">
        <f>$G$9*$G$10/100</f>
        <v>411953.43422551267</v>
      </c>
      <c r="H11" s="6" t="s">
        <v>4</v>
      </c>
      <c r="I11" s="1"/>
    </row>
    <row r="12" spans="1:9" x14ac:dyDescent="0.25">
      <c r="A12" s="1"/>
      <c r="B12" s="96" t="s">
        <v>99</v>
      </c>
      <c r="C12" s="97"/>
      <c r="D12" s="97"/>
      <c r="E12" s="97"/>
      <c r="F12" s="98"/>
      <c r="G12" s="10">
        <f>'Fane 3. Grundlag'!G10</f>
        <v>42415903.881198823</v>
      </c>
      <c r="H12" s="3" t="s">
        <v>4</v>
      </c>
      <c r="I12" s="1"/>
    </row>
    <row r="13" spans="1:9" x14ac:dyDescent="0.25">
      <c r="A13" s="1"/>
      <c r="B13" s="96" t="s">
        <v>23</v>
      </c>
      <c r="C13" s="97"/>
      <c r="D13" s="97"/>
      <c r="E13" s="97"/>
      <c r="F13" s="98"/>
      <c r="G13" s="52">
        <f>0.91</f>
        <v>0.91</v>
      </c>
      <c r="H13" s="3" t="s">
        <v>67</v>
      </c>
      <c r="I13" s="1"/>
    </row>
    <row r="14" spans="1:9" x14ac:dyDescent="0.25">
      <c r="A14" s="1"/>
      <c r="B14" s="99" t="s">
        <v>69</v>
      </c>
      <c r="C14" s="100"/>
      <c r="D14" s="100"/>
      <c r="E14" s="100"/>
      <c r="F14" s="101"/>
      <c r="G14" s="17">
        <f>$G$12*$G$13/100</f>
        <v>385984.72531890927</v>
      </c>
      <c r="H14" s="6" t="s">
        <v>4</v>
      </c>
      <c r="I14" s="1"/>
    </row>
    <row r="15" spans="1:9" x14ac:dyDescent="0.25">
      <c r="A15" s="1"/>
      <c r="B15" s="93" t="s">
        <v>103</v>
      </c>
      <c r="C15" s="94"/>
      <c r="D15" s="94"/>
      <c r="E15" s="94"/>
      <c r="F15" s="95"/>
      <c r="G15" s="18">
        <f>G11+G14</f>
        <v>797938.15954442194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2" t="s">
        <v>105</v>
      </c>
      <c r="C3" s="92"/>
      <c r="D3" s="92"/>
      <c r="E3" s="92"/>
      <c r="F3" s="92"/>
      <c r="G3" s="92"/>
      <c r="H3" s="92"/>
      <c r="I3" s="1"/>
    </row>
    <row r="4" spans="1:9" ht="15" customHeight="1" x14ac:dyDescent="0.25">
      <c r="A4" s="1"/>
      <c r="B4" s="92"/>
      <c r="C4" s="92"/>
      <c r="D4" s="92"/>
      <c r="E4" s="92"/>
      <c r="F4" s="92"/>
      <c r="G4" s="92"/>
      <c r="H4" s="9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106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6" t="s">
        <v>71</v>
      </c>
      <c r="C9" s="97"/>
      <c r="D9" s="97"/>
      <c r="E9" s="97"/>
      <c r="F9" s="98"/>
      <c r="G9" s="46">
        <v>9213877</v>
      </c>
      <c r="H9" s="3" t="s">
        <v>4</v>
      </c>
      <c r="I9" s="1"/>
    </row>
    <row r="10" spans="1:9" x14ac:dyDescent="0.25">
      <c r="A10" s="1"/>
      <c r="B10" s="96" t="s">
        <v>72</v>
      </c>
      <c r="C10" s="97"/>
      <c r="D10" s="97"/>
      <c r="E10" s="97"/>
      <c r="F10" s="98"/>
      <c r="G10" s="46">
        <v>6191300</v>
      </c>
      <c r="H10" s="3" t="s">
        <v>4</v>
      </c>
      <c r="I10" s="1"/>
    </row>
    <row r="11" spans="1:9" x14ac:dyDescent="0.25">
      <c r="A11" s="1"/>
      <c r="B11" s="105" t="s">
        <v>87</v>
      </c>
      <c r="C11" s="106"/>
      <c r="D11" s="106"/>
      <c r="E11" s="106"/>
      <c r="F11" s="107"/>
      <c r="G11" s="48">
        <v>3022577</v>
      </c>
      <c r="H11" s="12" t="s">
        <v>4</v>
      </c>
      <c r="I11" s="1"/>
    </row>
    <row r="12" spans="1:9" x14ac:dyDescent="0.25">
      <c r="A12" s="1"/>
      <c r="B12" s="96" t="s">
        <v>73</v>
      </c>
      <c r="C12" s="97"/>
      <c r="D12" s="97"/>
      <c r="E12" s="97"/>
      <c r="F12" s="98"/>
      <c r="G12" s="46">
        <v>4</v>
      </c>
      <c r="H12" s="3" t="s">
        <v>4</v>
      </c>
      <c r="I12" s="1"/>
    </row>
    <row r="13" spans="1:9" x14ac:dyDescent="0.25">
      <c r="A13" s="1"/>
      <c r="B13" s="93" t="s">
        <v>70</v>
      </c>
      <c r="C13" s="94"/>
      <c r="D13" s="94"/>
      <c r="E13" s="94"/>
      <c r="F13" s="95"/>
      <c r="G13" s="18">
        <f>G11/G12</f>
        <v>755644.25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79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2" t="s">
        <v>27</v>
      </c>
      <c r="C3" s="92"/>
      <c r="D3" s="92"/>
      <c r="E3" s="92"/>
      <c r="F3" s="92"/>
      <c r="G3" s="92"/>
      <c r="H3" s="1"/>
    </row>
    <row r="4" spans="1:8" ht="15" customHeight="1" x14ac:dyDescent="0.25">
      <c r="A4" s="1"/>
      <c r="B4" s="92"/>
      <c r="C4" s="92"/>
      <c r="D4" s="92"/>
      <c r="E4" s="92"/>
      <c r="F4" s="92"/>
      <c r="G4" s="92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5</v>
      </c>
      <c r="C8" s="94"/>
      <c r="D8" s="94"/>
      <c r="E8" s="94"/>
      <c r="F8" s="94"/>
      <c r="G8" s="95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08" t="s">
        <v>3</v>
      </c>
      <c r="G9" s="108"/>
      <c r="H9" s="1"/>
    </row>
    <row r="10" spans="1:8" x14ac:dyDescent="0.25">
      <c r="A10" s="1"/>
      <c r="B10" s="50" t="s">
        <v>110</v>
      </c>
      <c r="C10" s="47">
        <v>2015</v>
      </c>
      <c r="D10" s="47">
        <v>20</v>
      </c>
      <c r="E10" s="46">
        <v>262742</v>
      </c>
      <c r="F10" s="10">
        <f>E10/D10</f>
        <v>13137.1</v>
      </c>
      <c r="G10" s="3" t="s">
        <v>4</v>
      </c>
      <c r="H10" s="1"/>
    </row>
    <row r="11" spans="1:8" x14ac:dyDescent="0.25">
      <c r="A11" s="1"/>
      <c r="B11" s="50" t="s">
        <v>111</v>
      </c>
      <c r="C11" s="47">
        <v>2015</v>
      </c>
      <c r="D11" s="47">
        <v>10</v>
      </c>
      <c r="E11" s="46">
        <v>65773</v>
      </c>
      <c r="F11" s="10">
        <f t="shared" ref="F11:F46" si="0">E11/D11</f>
        <v>6577.3</v>
      </c>
      <c r="G11" s="3" t="s">
        <v>4</v>
      </c>
      <c r="H11" s="1"/>
    </row>
    <row r="12" spans="1:8" x14ac:dyDescent="0.25">
      <c r="A12" s="1"/>
      <c r="B12" s="50" t="s">
        <v>112</v>
      </c>
      <c r="C12" s="47">
        <v>2015</v>
      </c>
      <c r="D12" s="47">
        <v>75</v>
      </c>
      <c r="E12" s="46">
        <v>3049005</v>
      </c>
      <c r="F12" s="10">
        <f t="shared" si="0"/>
        <v>40653.4</v>
      </c>
      <c r="G12" s="3" t="s">
        <v>4</v>
      </c>
      <c r="H12" s="1"/>
    </row>
    <row r="13" spans="1:8" x14ac:dyDescent="0.25">
      <c r="A13" s="1"/>
      <c r="B13" s="50" t="s">
        <v>113</v>
      </c>
      <c r="C13" s="47">
        <v>2015</v>
      </c>
      <c r="D13" s="47">
        <v>75</v>
      </c>
      <c r="E13" s="46">
        <v>4188956</v>
      </c>
      <c r="F13" s="10">
        <f t="shared" si="0"/>
        <v>55852.746666666666</v>
      </c>
      <c r="G13" s="3" t="s">
        <v>4</v>
      </c>
      <c r="H13" s="1"/>
    </row>
    <row r="14" spans="1:8" x14ac:dyDescent="0.25">
      <c r="A14" s="1"/>
      <c r="B14" s="50" t="s">
        <v>114</v>
      </c>
      <c r="C14" s="47">
        <v>2015</v>
      </c>
      <c r="D14" s="47">
        <v>75</v>
      </c>
      <c r="E14" s="46">
        <v>24646</v>
      </c>
      <c r="F14" s="10">
        <f t="shared" si="0"/>
        <v>328.61333333333334</v>
      </c>
      <c r="G14" s="3" t="s">
        <v>4</v>
      </c>
      <c r="H14" s="1"/>
    </row>
    <row r="15" spans="1:8" x14ac:dyDescent="0.25">
      <c r="A15" s="1"/>
      <c r="B15" s="50" t="s">
        <v>115</v>
      </c>
      <c r="C15" s="47">
        <v>2015</v>
      </c>
      <c r="D15" s="47">
        <v>75</v>
      </c>
      <c r="E15" s="46">
        <v>663704</v>
      </c>
      <c r="F15" s="10">
        <f t="shared" si="0"/>
        <v>8849.3866666666672</v>
      </c>
      <c r="G15" s="3" t="s">
        <v>4</v>
      </c>
      <c r="H15" s="1"/>
    </row>
    <row r="16" spans="1:8" x14ac:dyDescent="0.25">
      <c r="A16" s="1"/>
      <c r="B16" s="50" t="s">
        <v>116</v>
      </c>
      <c r="C16" s="47">
        <v>2015</v>
      </c>
      <c r="D16" s="47">
        <v>75</v>
      </c>
      <c r="E16" s="46">
        <v>7020407</v>
      </c>
      <c r="F16" s="10">
        <f t="shared" si="0"/>
        <v>93605.426666666666</v>
      </c>
      <c r="G16" s="3" t="s">
        <v>4</v>
      </c>
      <c r="H16" s="1"/>
    </row>
    <row r="17" spans="1:8" x14ac:dyDescent="0.25">
      <c r="A17" s="1"/>
      <c r="B17" s="50" t="s">
        <v>117</v>
      </c>
      <c r="C17" s="47">
        <v>2015</v>
      </c>
      <c r="D17" s="47">
        <v>20</v>
      </c>
      <c r="E17" s="46">
        <v>1096170</v>
      </c>
      <c r="F17" s="10">
        <f t="shared" si="0"/>
        <v>54808.5</v>
      </c>
      <c r="G17" s="3" t="s">
        <v>4</v>
      </c>
      <c r="H17" s="1"/>
    </row>
    <row r="18" spans="1:8" x14ac:dyDescent="0.25">
      <c r="A18" s="1"/>
      <c r="B18" s="50" t="s">
        <v>118</v>
      </c>
      <c r="C18" s="47">
        <v>2015</v>
      </c>
      <c r="D18" s="47">
        <v>10</v>
      </c>
      <c r="E18" s="46">
        <v>281555</v>
      </c>
      <c r="F18" s="10">
        <f t="shared" si="0"/>
        <v>28155.5</v>
      </c>
      <c r="G18" s="3" t="s">
        <v>4</v>
      </c>
      <c r="H18" s="1"/>
    </row>
    <row r="19" spans="1:8" x14ac:dyDescent="0.25">
      <c r="A19" s="1"/>
      <c r="B19" s="50" t="s">
        <v>119</v>
      </c>
      <c r="C19" s="47">
        <v>2015</v>
      </c>
      <c r="D19" s="47">
        <v>50</v>
      </c>
      <c r="E19" s="46">
        <v>1641351</v>
      </c>
      <c r="F19" s="10">
        <f t="shared" si="0"/>
        <v>32827.019999999997</v>
      </c>
      <c r="G19" s="3" t="s">
        <v>4</v>
      </c>
      <c r="H19" s="1"/>
    </row>
    <row r="20" spans="1:8" x14ac:dyDescent="0.25">
      <c r="A20" s="1"/>
      <c r="B20" s="50" t="s">
        <v>120</v>
      </c>
      <c r="C20" s="47">
        <v>2015</v>
      </c>
      <c r="D20" s="47">
        <v>60</v>
      </c>
      <c r="E20" s="46">
        <v>445482</v>
      </c>
      <c r="F20" s="10">
        <f t="shared" si="0"/>
        <v>7424.7</v>
      </c>
      <c r="G20" s="3" t="s">
        <v>4</v>
      </c>
      <c r="H20" s="1"/>
    </row>
    <row r="21" spans="1:8" x14ac:dyDescent="0.25">
      <c r="A21" s="1"/>
      <c r="B21" s="50" t="s">
        <v>121</v>
      </c>
      <c r="C21" s="47">
        <v>2015</v>
      </c>
      <c r="D21" s="47">
        <v>20</v>
      </c>
      <c r="E21" s="46">
        <v>347950</v>
      </c>
      <c r="F21" s="10">
        <f t="shared" si="0"/>
        <v>17397.5</v>
      </c>
      <c r="G21" s="3" t="s">
        <v>4</v>
      </c>
      <c r="H21" s="1"/>
    </row>
    <row r="22" spans="1:8" x14ac:dyDescent="0.25">
      <c r="A22" s="1"/>
      <c r="B22" s="50" t="s">
        <v>122</v>
      </c>
      <c r="C22" s="47">
        <v>2015</v>
      </c>
      <c r="D22" s="47">
        <v>10</v>
      </c>
      <c r="E22" s="46">
        <v>16475</v>
      </c>
      <c r="F22" s="10">
        <f t="shared" si="0"/>
        <v>1647.5</v>
      </c>
      <c r="G22" s="3" t="s">
        <v>4</v>
      </c>
      <c r="H22" s="1"/>
    </row>
    <row r="23" spans="1:8" x14ac:dyDescent="0.25">
      <c r="A23" s="1"/>
      <c r="B23" s="50" t="s">
        <v>123</v>
      </c>
      <c r="C23" s="47">
        <v>2015</v>
      </c>
      <c r="D23" s="47">
        <v>60</v>
      </c>
      <c r="E23" s="46">
        <v>1570388</v>
      </c>
      <c r="F23" s="10">
        <f t="shared" si="0"/>
        <v>26173.133333333335</v>
      </c>
      <c r="G23" s="3" t="s">
        <v>4</v>
      </c>
      <c r="H23" s="1"/>
    </row>
    <row r="24" spans="1:8" x14ac:dyDescent="0.25">
      <c r="A24" s="1"/>
      <c r="B24" s="50" t="s">
        <v>124</v>
      </c>
      <c r="C24" s="47">
        <v>2015</v>
      </c>
      <c r="D24" s="47">
        <v>20</v>
      </c>
      <c r="E24" s="46">
        <v>1275229</v>
      </c>
      <c r="F24" s="10">
        <f t="shared" si="0"/>
        <v>63761.45</v>
      </c>
      <c r="G24" s="3" t="s">
        <v>4</v>
      </c>
      <c r="H24" s="1"/>
    </row>
    <row r="25" spans="1:8" x14ac:dyDescent="0.25">
      <c r="A25" s="1"/>
      <c r="B25" s="50" t="s">
        <v>125</v>
      </c>
      <c r="C25" s="47">
        <v>2015</v>
      </c>
      <c r="D25" s="47">
        <v>10</v>
      </c>
      <c r="E25" s="46">
        <v>56674</v>
      </c>
      <c r="F25" s="10">
        <f t="shared" si="0"/>
        <v>5667.4</v>
      </c>
      <c r="G25" s="3" t="s">
        <v>4</v>
      </c>
      <c r="H25" s="1"/>
    </row>
    <row r="26" spans="1:8" x14ac:dyDescent="0.25">
      <c r="A26" s="1"/>
      <c r="B26" s="50" t="s">
        <v>126</v>
      </c>
      <c r="C26" s="47">
        <v>2015</v>
      </c>
      <c r="D26" s="47">
        <v>10</v>
      </c>
      <c r="E26" s="46">
        <v>1312463</v>
      </c>
      <c r="F26" s="10">
        <f t="shared" si="0"/>
        <v>131246.29999999999</v>
      </c>
      <c r="G26" s="3" t="s">
        <v>4</v>
      </c>
      <c r="H26" s="1"/>
    </row>
    <row r="27" spans="1:8" x14ac:dyDescent="0.25">
      <c r="A27" s="1"/>
      <c r="B27" s="50" t="s">
        <v>127</v>
      </c>
      <c r="C27" s="47">
        <v>2015</v>
      </c>
      <c r="D27" s="47">
        <v>30</v>
      </c>
      <c r="E27" s="46">
        <v>66772</v>
      </c>
      <c r="F27" s="10">
        <f t="shared" si="0"/>
        <v>2225.7333333333331</v>
      </c>
      <c r="G27" s="3" t="s">
        <v>4</v>
      </c>
      <c r="H27" s="1"/>
    </row>
    <row r="28" spans="1:8" x14ac:dyDescent="0.25">
      <c r="A28" s="1"/>
      <c r="B28" s="50" t="s">
        <v>128</v>
      </c>
      <c r="C28" s="47">
        <v>2015</v>
      </c>
      <c r="D28" s="47">
        <v>20</v>
      </c>
      <c r="E28" s="46">
        <v>166179</v>
      </c>
      <c r="F28" s="10">
        <f t="shared" si="0"/>
        <v>8308.9500000000007</v>
      </c>
      <c r="G28" s="3" t="s">
        <v>4</v>
      </c>
      <c r="H28" s="1"/>
    </row>
    <row r="29" spans="1:8" x14ac:dyDescent="0.25">
      <c r="A29" s="1"/>
      <c r="B29" s="50" t="s">
        <v>129</v>
      </c>
      <c r="C29" s="47">
        <v>2015</v>
      </c>
      <c r="D29" s="47">
        <v>5</v>
      </c>
      <c r="E29" s="46">
        <v>254849</v>
      </c>
      <c r="F29" s="10">
        <f t="shared" si="0"/>
        <v>50969.8</v>
      </c>
      <c r="G29" s="3" t="s">
        <v>4</v>
      </c>
      <c r="H29" s="1"/>
    </row>
    <row r="30" spans="1:8" x14ac:dyDescent="0.25">
      <c r="A30" s="1"/>
      <c r="B30" s="50" t="s">
        <v>130</v>
      </c>
      <c r="C30" s="47">
        <v>2015</v>
      </c>
      <c r="D30" s="47">
        <v>5</v>
      </c>
      <c r="E30" s="46">
        <v>359906</v>
      </c>
      <c r="F30" s="10">
        <f t="shared" si="0"/>
        <v>71981.2</v>
      </c>
      <c r="G30" s="3" t="s">
        <v>4</v>
      </c>
      <c r="H30" s="1"/>
    </row>
    <row r="31" spans="1:8" x14ac:dyDescent="0.25">
      <c r="A31" s="1"/>
      <c r="B31" s="50" t="s">
        <v>131</v>
      </c>
      <c r="C31" s="47">
        <v>2015</v>
      </c>
      <c r="D31" s="47">
        <v>5</v>
      </c>
      <c r="E31" s="46">
        <v>471265</v>
      </c>
      <c r="F31" s="10">
        <f t="shared" si="0"/>
        <v>94253</v>
      </c>
      <c r="G31" s="3" t="s">
        <v>4</v>
      </c>
      <c r="H31" s="1"/>
    </row>
    <row r="32" spans="1:8" x14ac:dyDescent="0.25">
      <c r="A32" s="1"/>
      <c r="B32" s="50" t="s">
        <v>132</v>
      </c>
      <c r="C32" s="47">
        <v>2015</v>
      </c>
      <c r="D32" s="47">
        <v>20</v>
      </c>
      <c r="E32" s="46">
        <v>2012229</v>
      </c>
      <c r="F32" s="10">
        <f t="shared" si="0"/>
        <v>100611.45</v>
      </c>
      <c r="G32" s="3" t="s">
        <v>4</v>
      </c>
      <c r="H32" s="1"/>
    </row>
    <row r="33" spans="1:8" x14ac:dyDescent="0.25">
      <c r="A33" s="1"/>
      <c r="B33" s="50" t="s">
        <v>133</v>
      </c>
      <c r="C33" s="47">
        <v>2015</v>
      </c>
      <c r="D33" s="47">
        <v>50</v>
      </c>
      <c r="E33" s="46">
        <v>311603</v>
      </c>
      <c r="F33" s="10">
        <f t="shared" si="0"/>
        <v>6232.06</v>
      </c>
      <c r="G33" s="3" t="s">
        <v>4</v>
      </c>
      <c r="H33" s="1"/>
    </row>
    <row r="34" spans="1:8" x14ac:dyDescent="0.25">
      <c r="A34" s="1"/>
      <c r="B34" s="50" t="s">
        <v>134</v>
      </c>
      <c r="C34" s="47">
        <v>2015</v>
      </c>
      <c r="D34" s="47">
        <v>50</v>
      </c>
      <c r="E34" s="46">
        <v>18207</v>
      </c>
      <c r="F34" s="10">
        <f t="shared" si="0"/>
        <v>364.14</v>
      </c>
      <c r="G34" s="3" t="s">
        <v>4</v>
      </c>
      <c r="H34" s="1"/>
    </row>
    <row r="35" spans="1:8" x14ac:dyDescent="0.25">
      <c r="A35" s="1"/>
      <c r="B35" s="50" t="s">
        <v>135</v>
      </c>
      <c r="C35" s="47">
        <v>2015</v>
      </c>
      <c r="D35" s="47">
        <v>20</v>
      </c>
      <c r="E35" s="46">
        <v>71382</v>
      </c>
      <c r="F35" s="10">
        <f t="shared" si="0"/>
        <v>3569.1</v>
      </c>
      <c r="G35" s="3" t="s">
        <v>4</v>
      </c>
      <c r="H35" s="1"/>
    </row>
    <row r="36" spans="1:8" x14ac:dyDescent="0.25">
      <c r="A36" s="1"/>
      <c r="B36" s="50" t="s">
        <v>136</v>
      </c>
      <c r="C36" s="47">
        <v>2015</v>
      </c>
      <c r="D36" s="47">
        <v>60</v>
      </c>
      <c r="E36" s="46">
        <v>525343</v>
      </c>
      <c r="F36" s="10">
        <f t="shared" si="0"/>
        <v>8755.7166666666672</v>
      </c>
      <c r="G36" s="3" t="s">
        <v>4</v>
      </c>
      <c r="H36" s="1"/>
    </row>
    <row r="37" spans="1:8" x14ac:dyDescent="0.25">
      <c r="A37" s="1"/>
      <c r="B37" s="50" t="s">
        <v>137</v>
      </c>
      <c r="C37" s="47">
        <v>2015</v>
      </c>
      <c r="D37" s="47">
        <v>20</v>
      </c>
      <c r="E37" s="46">
        <v>198993</v>
      </c>
      <c r="F37" s="10">
        <f t="shared" si="0"/>
        <v>9949.65</v>
      </c>
      <c r="G37" s="3" t="s">
        <v>4</v>
      </c>
      <c r="H37" s="1"/>
    </row>
    <row r="38" spans="1:8" x14ac:dyDescent="0.25">
      <c r="A38" s="1"/>
      <c r="B38" s="50" t="s">
        <v>138</v>
      </c>
      <c r="C38" s="47">
        <v>2015</v>
      </c>
      <c r="D38" s="47">
        <v>10</v>
      </c>
      <c r="E38" s="46">
        <v>71638</v>
      </c>
      <c r="F38" s="10">
        <f t="shared" si="0"/>
        <v>7163.8</v>
      </c>
      <c r="G38" s="3" t="s">
        <v>4</v>
      </c>
      <c r="H38" s="1"/>
    </row>
    <row r="39" spans="1:8" x14ac:dyDescent="0.25">
      <c r="A39" s="1"/>
      <c r="B39" s="50" t="s">
        <v>139</v>
      </c>
      <c r="C39" s="47">
        <v>2015</v>
      </c>
      <c r="D39" s="47">
        <v>20</v>
      </c>
      <c r="E39" s="46">
        <v>76905</v>
      </c>
      <c r="F39" s="10">
        <f t="shared" si="0"/>
        <v>3845.25</v>
      </c>
      <c r="G39" s="3" t="s">
        <v>4</v>
      </c>
      <c r="H39" s="1"/>
    </row>
    <row r="40" spans="1:8" x14ac:dyDescent="0.25">
      <c r="A40" s="1"/>
      <c r="B40" s="50" t="s">
        <v>140</v>
      </c>
      <c r="C40" s="47">
        <v>2015</v>
      </c>
      <c r="D40" s="47">
        <v>10</v>
      </c>
      <c r="E40" s="46">
        <v>1877</v>
      </c>
      <c r="F40" s="10">
        <f t="shared" si="0"/>
        <v>187.7</v>
      </c>
      <c r="G40" s="3" t="s">
        <v>4</v>
      </c>
      <c r="H40" s="1"/>
    </row>
    <row r="41" spans="1:8" x14ac:dyDescent="0.25">
      <c r="A41" s="1"/>
      <c r="B41" s="50" t="s">
        <v>141</v>
      </c>
      <c r="C41" s="47">
        <v>2015</v>
      </c>
      <c r="D41" s="47">
        <v>5</v>
      </c>
      <c r="E41" s="46">
        <v>1882773</v>
      </c>
      <c r="F41" s="10">
        <f t="shared" si="0"/>
        <v>376554.6</v>
      </c>
      <c r="G41" s="3" t="s">
        <v>4</v>
      </c>
      <c r="H41" s="1"/>
    </row>
    <row r="42" spans="1:8" x14ac:dyDescent="0.25">
      <c r="A42" s="1"/>
      <c r="B42" s="50" t="s">
        <v>142</v>
      </c>
      <c r="C42" s="47">
        <v>2015</v>
      </c>
      <c r="D42" s="47">
        <v>20</v>
      </c>
      <c r="E42" s="46">
        <v>895989</v>
      </c>
      <c r="F42" s="10">
        <f t="shared" si="0"/>
        <v>44799.45</v>
      </c>
      <c r="G42" s="3" t="s">
        <v>4</v>
      </c>
      <c r="H42" s="1"/>
    </row>
    <row r="43" spans="1:8" x14ac:dyDescent="0.25">
      <c r="A43" s="1"/>
      <c r="B43" s="50" t="s">
        <v>143</v>
      </c>
      <c r="C43" s="47">
        <v>2015</v>
      </c>
      <c r="D43" s="47">
        <v>50</v>
      </c>
      <c r="E43" s="46">
        <v>77617</v>
      </c>
      <c r="F43" s="10">
        <f t="shared" si="0"/>
        <v>1552.34</v>
      </c>
      <c r="G43" s="3" t="s">
        <v>4</v>
      </c>
      <c r="H43" s="1"/>
    </row>
    <row r="44" spans="1:8" x14ac:dyDescent="0.25">
      <c r="A44" s="1"/>
      <c r="B44" s="50" t="s">
        <v>141</v>
      </c>
      <c r="C44" s="47">
        <v>2015</v>
      </c>
      <c r="D44" s="47">
        <v>5</v>
      </c>
      <c r="E44" s="46">
        <v>105000</v>
      </c>
      <c r="F44" s="10">
        <f t="shared" si="0"/>
        <v>21000</v>
      </c>
      <c r="G44" s="3" t="s">
        <v>4</v>
      </c>
      <c r="H44" s="1"/>
    </row>
    <row r="45" spans="1:8" x14ac:dyDescent="0.25">
      <c r="A45" s="1"/>
      <c r="B45" s="50" t="s">
        <v>144</v>
      </c>
      <c r="C45" s="47">
        <v>2015</v>
      </c>
      <c r="D45" s="47">
        <v>5</v>
      </c>
      <c r="E45" s="46">
        <v>513366</v>
      </c>
      <c r="F45" s="10">
        <f t="shared" si="0"/>
        <v>102673.2</v>
      </c>
      <c r="G45" s="3" t="s">
        <v>4</v>
      </c>
      <c r="H45" s="1"/>
    </row>
    <row r="46" spans="1:8" x14ac:dyDescent="0.25">
      <c r="A46" s="1"/>
      <c r="B46" s="50" t="s">
        <v>145</v>
      </c>
      <c r="C46" s="47">
        <v>2015</v>
      </c>
      <c r="D46" s="47">
        <v>20</v>
      </c>
      <c r="E46" s="46">
        <v>286659</v>
      </c>
      <c r="F46" s="10">
        <f t="shared" si="0"/>
        <v>14332.95</v>
      </c>
      <c r="G46" s="3" t="s">
        <v>4</v>
      </c>
      <c r="H46" s="1"/>
    </row>
    <row r="47" spans="1:8" x14ac:dyDescent="0.25">
      <c r="A47" s="1"/>
      <c r="B47" s="93" t="s">
        <v>146</v>
      </c>
      <c r="C47" s="94"/>
      <c r="D47" s="94"/>
      <c r="E47" s="95"/>
      <c r="F47" s="18">
        <f>SUM(F10:F46)</f>
        <v>1517443.0666666667</v>
      </c>
      <c r="G47" s="8" t="s">
        <v>4</v>
      </c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2"/>
      <c r="B52" s="2"/>
      <c r="C52" s="2"/>
      <c r="D52" s="2"/>
      <c r="E52" s="2"/>
      <c r="F52" s="2"/>
      <c r="G52" s="2"/>
      <c r="H52" s="2"/>
    </row>
    <row r="53" spans="1:8" x14ac:dyDescent="0.25">
      <c r="A53" s="2"/>
      <c r="B53" s="2"/>
      <c r="C53" s="2"/>
      <c r="D53" s="2"/>
      <c r="E53" s="2"/>
      <c r="F53" s="2"/>
      <c r="G53" s="2"/>
      <c r="H53" s="2"/>
    </row>
    <row r="54" spans="1:8" x14ac:dyDescent="0.25">
      <c r="A54" s="2"/>
      <c r="B54" s="2"/>
      <c r="C54" s="2"/>
      <c r="D54" s="2"/>
      <c r="E54" s="2"/>
      <c r="F54" s="2"/>
      <c r="G54" s="2"/>
      <c r="H54" s="2"/>
    </row>
    <row r="55" spans="1:8" x14ac:dyDescent="0.25">
      <c r="A55" s="2"/>
      <c r="B55" s="2"/>
      <c r="C55" s="2"/>
      <c r="D55" s="2"/>
      <c r="E55" s="2"/>
      <c r="F55" s="2"/>
      <c r="G55" s="2"/>
      <c r="H55" s="2"/>
    </row>
    <row r="56" spans="1:8" x14ac:dyDescent="0.25">
      <c r="A56" s="2"/>
      <c r="B56" s="2"/>
      <c r="C56" s="2"/>
      <c r="D56" s="2"/>
      <c r="E56" s="2"/>
      <c r="F56" s="2"/>
      <c r="G56" s="2"/>
      <c r="H56" s="2"/>
    </row>
    <row r="57" spans="1:8" x14ac:dyDescent="0.25">
      <c r="A57" s="2"/>
      <c r="B57" s="2"/>
      <c r="C57" s="2"/>
      <c r="D57" s="2"/>
      <c r="E57" s="2"/>
      <c r="F57" s="2"/>
      <c r="G57" s="2"/>
      <c r="H57" s="2"/>
    </row>
    <row r="58" spans="1:8" x14ac:dyDescent="0.25">
      <c r="A58" s="2"/>
      <c r="B58" s="2"/>
      <c r="C58" s="2"/>
      <c r="D58" s="2"/>
      <c r="E58" s="2"/>
      <c r="F58" s="2"/>
      <c r="G58" s="2"/>
      <c r="H58" s="2"/>
    </row>
    <row r="59" spans="1:8" x14ac:dyDescent="0.25">
      <c r="A59" s="2"/>
      <c r="B59" s="2"/>
      <c r="C59" s="2"/>
      <c r="D59" s="2"/>
      <c r="E59" s="2"/>
      <c r="F59" s="2"/>
      <c r="G59" s="2"/>
      <c r="H59" s="2"/>
    </row>
    <row r="60" spans="1:8" x14ac:dyDescent="0.25">
      <c r="A60" s="2"/>
      <c r="B60" s="2"/>
      <c r="C60" s="2"/>
      <c r="D60" s="2"/>
      <c r="E60" s="2"/>
      <c r="F60" s="2"/>
      <c r="G60" s="2"/>
      <c r="H60" s="2"/>
    </row>
    <row r="61" spans="1:8" x14ac:dyDescent="0.25">
      <c r="A61" s="2"/>
      <c r="B61" s="2"/>
      <c r="C61" s="2"/>
      <c r="D61" s="2"/>
      <c r="E61" s="2"/>
      <c r="F61" s="2"/>
      <c r="G61" s="2"/>
      <c r="H61" s="2"/>
    </row>
    <row r="62" spans="1:8" x14ac:dyDescent="0.25">
      <c r="A62" s="2"/>
      <c r="B62" s="2"/>
      <c r="C62" s="2"/>
      <c r="D62" s="2"/>
      <c r="E62" s="2"/>
      <c r="F62" s="2"/>
      <c r="G62" s="2"/>
      <c r="H62" s="2"/>
    </row>
    <row r="63" spans="1:8" x14ac:dyDescent="0.25">
      <c r="A63" s="2"/>
      <c r="B63" s="2"/>
      <c r="C63" s="2"/>
      <c r="D63" s="2"/>
      <c r="E63" s="2"/>
      <c r="F63" s="2"/>
      <c r="G63" s="2"/>
      <c r="H63" s="2"/>
    </row>
    <row r="64" spans="1:8" x14ac:dyDescent="0.25">
      <c r="A64" s="2"/>
      <c r="B64" s="2"/>
      <c r="C64" s="2"/>
      <c r="D64" s="2"/>
      <c r="E64" s="2"/>
      <c r="F64" s="2"/>
      <c r="G64" s="2"/>
      <c r="H64" s="2"/>
    </row>
    <row r="65" spans="1:8" x14ac:dyDescent="0.25">
      <c r="A65" s="2"/>
      <c r="B65" s="2"/>
      <c r="C65" s="2"/>
      <c r="D65" s="2"/>
      <c r="E65" s="2"/>
      <c r="F65" s="2"/>
      <c r="G65" s="2"/>
      <c r="H65" s="2"/>
    </row>
    <row r="66" spans="1:8" x14ac:dyDescent="0.25">
      <c r="A66" s="2"/>
      <c r="B66" s="2"/>
      <c r="C66" s="2"/>
      <c r="D66" s="2"/>
      <c r="E66" s="2"/>
      <c r="F66" s="2"/>
      <c r="G66" s="2"/>
      <c r="H66" s="2"/>
    </row>
    <row r="67" spans="1:8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2"/>
      <c r="B69" s="2"/>
      <c r="C69" s="2"/>
      <c r="D69" s="2"/>
      <c r="E69" s="2"/>
      <c r="F69" s="2"/>
      <c r="G69" s="2"/>
      <c r="H69" s="2"/>
    </row>
    <row r="70" spans="1:8" x14ac:dyDescent="0.25">
      <c r="A70" s="2"/>
      <c r="B70" s="2"/>
      <c r="C70" s="2"/>
      <c r="D70" s="2"/>
      <c r="E70" s="2"/>
      <c r="F70" s="2"/>
      <c r="G70" s="2"/>
      <c r="H70" s="2"/>
    </row>
    <row r="71" spans="1:8" x14ac:dyDescent="0.25">
      <c r="A71" s="2"/>
      <c r="B71" s="2"/>
      <c r="C71" s="2"/>
      <c r="D71" s="2"/>
      <c r="E71" s="2"/>
      <c r="F71" s="2"/>
      <c r="G71" s="2"/>
      <c r="H71" s="2"/>
    </row>
    <row r="72" spans="1:8" x14ac:dyDescent="0.25">
      <c r="A72" s="2"/>
      <c r="B72" s="2"/>
      <c r="C72" s="2"/>
      <c r="D72" s="2"/>
      <c r="E72" s="2"/>
      <c r="F72" s="2"/>
      <c r="G72" s="2"/>
      <c r="H72" s="2"/>
    </row>
    <row r="73" spans="1:8" x14ac:dyDescent="0.25">
      <c r="A73" s="2"/>
      <c r="B73" s="2"/>
      <c r="C73" s="2"/>
      <c r="D73" s="2"/>
      <c r="E73" s="2"/>
      <c r="F73" s="2"/>
      <c r="G73" s="2"/>
      <c r="H73" s="2"/>
    </row>
    <row r="74" spans="1:8" x14ac:dyDescent="0.25">
      <c r="A74" s="2"/>
      <c r="B74" s="2"/>
      <c r="C74" s="2"/>
      <c r="D74" s="2"/>
      <c r="E74" s="2"/>
      <c r="F74" s="2"/>
      <c r="G74" s="2"/>
      <c r="H74" s="2"/>
    </row>
    <row r="75" spans="1:8" x14ac:dyDescent="0.25">
      <c r="A75" s="2"/>
      <c r="B75" s="2"/>
      <c r="C75" s="2"/>
      <c r="D75" s="2"/>
      <c r="E75" s="2"/>
      <c r="F75" s="2"/>
      <c r="G75" s="2"/>
      <c r="H75" s="2"/>
    </row>
    <row r="76" spans="1:8" x14ac:dyDescent="0.25">
      <c r="A76" s="2"/>
      <c r="B76" s="2"/>
      <c r="C76" s="2"/>
      <c r="D76" s="2"/>
      <c r="E76" s="2"/>
      <c r="F76" s="2"/>
      <c r="G76" s="2"/>
      <c r="H76" s="2"/>
    </row>
    <row r="77" spans="1:8" x14ac:dyDescent="0.25">
      <c r="A77" s="2"/>
      <c r="B77" s="2"/>
      <c r="C77" s="2"/>
      <c r="D77" s="2"/>
      <c r="E77" s="2"/>
      <c r="F77" s="2"/>
      <c r="G77" s="2"/>
      <c r="H77" s="2"/>
    </row>
    <row r="78" spans="1:8" x14ac:dyDescent="0.25">
      <c r="A78" s="2"/>
      <c r="B78" s="2"/>
      <c r="C78" s="2"/>
      <c r="D78" s="2"/>
      <c r="E78" s="2"/>
      <c r="F78" s="2"/>
      <c r="G78" s="2"/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</sheetData>
  <sheetProtection password="C6BD" sheet="1" objects="1" scenarios="1"/>
  <mergeCells count="4">
    <mergeCell ref="B47:E4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5" t="s">
        <v>7</v>
      </c>
      <c r="C3" s="115"/>
      <c r="D3" s="115"/>
      <c r="E3" s="115"/>
      <c r="F3" s="115"/>
      <c r="G3" s="115"/>
      <c r="H3" s="115"/>
      <c r="I3" s="1"/>
    </row>
    <row r="4" spans="1:9" ht="15" customHeight="1" x14ac:dyDescent="0.25">
      <c r="A4" s="1"/>
      <c r="B4" s="115"/>
      <c r="C4" s="115"/>
      <c r="D4" s="115"/>
      <c r="E4" s="115"/>
      <c r="F4" s="115"/>
      <c r="G4" s="115"/>
      <c r="H4" s="11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09" t="s">
        <v>88</v>
      </c>
      <c r="C8" s="110"/>
      <c r="D8" s="110"/>
      <c r="E8" s="110"/>
      <c r="F8" s="110"/>
      <c r="G8" s="110"/>
      <c r="H8" s="111"/>
      <c r="I8" s="1"/>
    </row>
    <row r="9" spans="1:9" x14ac:dyDescent="0.25">
      <c r="A9" s="1"/>
      <c r="B9" s="96" t="s">
        <v>75</v>
      </c>
      <c r="C9" s="97"/>
      <c r="D9" s="97"/>
      <c r="E9" s="97"/>
      <c r="F9" s="98"/>
      <c r="G9" s="46">
        <v>4794383</v>
      </c>
      <c r="H9" s="3" t="s">
        <v>4</v>
      </c>
      <c r="I9" s="1"/>
    </row>
    <row r="10" spans="1:9" x14ac:dyDescent="0.25">
      <c r="A10" s="1"/>
      <c r="B10" s="96" t="s">
        <v>76</v>
      </c>
      <c r="C10" s="97"/>
      <c r="D10" s="97"/>
      <c r="E10" s="97"/>
      <c r="F10" s="98"/>
      <c r="G10" s="46">
        <v>4639700</v>
      </c>
      <c r="H10" s="3" t="s">
        <v>4</v>
      </c>
      <c r="I10" s="1"/>
    </row>
    <row r="11" spans="1:9" x14ac:dyDescent="0.25">
      <c r="A11" s="1"/>
      <c r="B11" s="93" t="s">
        <v>77</v>
      </c>
      <c r="C11" s="94"/>
      <c r="D11" s="94"/>
      <c r="E11" s="94"/>
      <c r="F11" s="95"/>
      <c r="G11" s="18">
        <f>G9-G10</f>
        <v>154683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09" t="s">
        <v>78</v>
      </c>
      <c r="C14" s="110"/>
      <c r="D14" s="110"/>
      <c r="E14" s="110"/>
      <c r="F14" s="110"/>
      <c r="G14" s="110"/>
      <c r="H14" s="111"/>
      <c r="I14" s="1"/>
    </row>
    <row r="15" spans="1:9" x14ac:dyDescent="0.25">
      <c r="A15" s="1"/>
      <c r="B15" s="96" t="s">
        <v>79</v>
      </c>
      <c r="C15" s="97"/>
      <c r="D15" s="97"/>
      <c r="E15" s="97"/>
      <c r="F15" s="98"/>
      <c r="G15" s="46">
        <v>2179526</v>
      </c>
      <c r="H15" s="3" t="s">
        <v>4</v>
      </c>
      <c r="I15" s="1"/>
    </row>
    <row r="16" spans="1:9" x14ac:dyDescent="0.25">
      <c r="A16" s="1"/>
      <c r="B16" s="96" t="s">
        <v>80</v>
      </c>
      <c r="C16" s="97"/>
      <c r="D16" s="97"/>
      <c r="E16" s="97"/>
      <c r="F16" s="98"/>
      <c r="G16" s="46">
        <v>1500000</v>
      </c>
      <c r="H16" s="3" t="s">
        <v>4</v>
      </c>
      <c r="I16" s="1"/>
    </row>
    <row r="17" spans="1:9" x14ac:dyDescent="0.25">
      <c r="A17" s="1"/>
      <c r="B17" s="93" t="s">
        <v>81</v>
      </c>
      <c r="C17" s="94"/>
      <c r="D17" s="94"/>
      <c r="E17" s="94"/>
      <c r="F17" s="95"/>
      <c r="G17" s="18">
        <f>G15-G16</f>
        <v>679526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09" t="s">
        <v>89</v>
      </c>
      <c r="C20" s="110"/>
      <c r="D20" s="110"/>
      <c r="E20" s="110"/>
      <c r="F20" s="110"/>
      <c r="G20" s="110"/>
      <c r="H20" s="111"/>
      <c r="I20" s="1"/>
    </row>
    <row r="21" spans="1:9" x14ac:dyDescent="0.25">
      <c r="A21" s="1"/>
      <c r="B21" s="96" t="s">
        <v>90</v>
      </c>
      <c r="C21" s="97"/>
      <c r="D21" s="97"/>
      <c r="E21" s="97"/>
      <c r="F21" s="98"/>
      <c r="G21" s="46">
        <v>0</v>
      </c>
      <c r="H21" s="3" t="s">
        <v>4</v>
      </c>
      <c r="I21" s="1"/>
    </row>
    <row r="22" spans="1:9" x14ac:dyDescent="0.25">
      <c r="A22" s="1"/>
      <c r="B22" s="96" t="s">
        <v>92</v>
      </c>
      <c r="C22" s="97"/>
      <c r="D22" s="97"/>
      <c r="E22" s="97"/>
      <c r="F22" s="98"/>
      <c r="G22" s="46">
        <v>0</v>
      </c>
      <c r="H22" s="3" t="s">
        <v>4</v>
      </c>
      <c r="I22" s="1"/>
    </row>
    <row r="23" spans="1:9" x14ac:dyDescent="0.25">
      <c r="A23" s="1"/>
      <c r="B23" s="93" t="s">
        <v>91</v>
      </c>
      <c r="C23" s="94"/>
      <c r="D23" s="94"/>
      <c r="E23" s="94"/>
      <c r="F23" s="95"/>
      <c r="G23" s="18">
        <f>G21-G22</f>
        <v>0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09" t="s">
        <v>82</v>
      </c>
      <c r="C26" s="110"/>
      <c r="D26" s="110"/>
      <c r="E26" s="110"/>
      <c r="F26" s="110"/>
      <c r="G26" s="110"/>
      <c r="H26" s="111"/>
      <c r="I26" s="1"/>
    </row>
    <row r="27" spans="1:9" ht="29.25" customHeight="1" x14ac:dyDescent="0.25">
      <c r="A27" s="1"/>
      <c r="B27" s="112" t="s">
        <v>93</v>
      </c>
      <c r="C27" s="113"/>
      <c r="D27" s="113"/>
      <c r="E27" s="113"/>
      <c r="F27" s="114"/>
      <c r="G27" s="46">
        <v>0</v>
      </c>
      <c r="H27" s="3" t="s">
        <v>4</v>
      </c>
      <c r="I27" s="1"/>
    </row>
    <row r="28" spans="1:9" x14ac:dyDescent="0.25">
      <c r="A28" s="1"/>
      <c r="B28" s="96" t="s">
        <v>94</v>
      </c>
      <c r="C28" s="97"/>
      <c r="D28" s="97"/>
      <c r="E28" s="97"/>
      <c r="F28" s="98"/>
      <c r="G28" s="46">
        <v>206373.75</v>
      </c>
      <c r="H28" s="3" t="s">
        <v>4</v>
      </c>
      <c r="I28" s="1"/>
    </row>
    <row r="29" spans="1:9" ht="30" customHeight="1" x14ac:dyDescent="0.25">
      <c r="A29" s="1"/>
      <c r="B29" s="109" t="s">
        <v>95</v>
      </c>
      <c r="C29" s="110"/>
      <c r="D29" s="110"/>
      <c r="E29" s="110"/>
      <c r="F29" s="111"/>
      <c r="G29" s="18">
        <f>G27-G28</f>
        <v>-206373.75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09" t="s">
        <v>83</v>
      </c>
      <c r="C32" s="110"/>
      <c r="D32" s="110"/>
      <c r="E32" s="110"/>
      <c r="F32" s="110"/>
      <c r="G32" s="110"/>
      <c r="H32" s="111"/>
      <c r="I32" s="1"/>
    </row>
    <row r="33" spans="1:9" x14ac:dyDescent="0.25">
      <c r="A33" s="1"/>
      <c r="B33" s="96" t="s">
        <v>84</v>
      </c>
      <c r="C33" s="97"/>
      <c r="D33" s="97"/>
      <c r="E33" s="97"/>
      <c r="F33" s="98"/>
      <c r="G33" s="46">
        <v>767500</v>
      </c>
      <c r="H33" s="3" t="s">
        <v>4</v>
      </c>
      <c r="I33" s="1"/>
    </row>
    <row r="34" spans="1:9" x14ac:dyDescent="0.25">
      <c r="A34" s="1"/>
      <c r="B34" s="96" t="s">
        <v>85</v>
      </c>
      <c r="C34" s="97"/>
      <c r="D34" s="97"/>
      <c r="E34" s="97"/>
      <c r="F34" s="98"/>
      <c r="G34" s="46">
        <v>1585000</v>
      </c>
      <c r="H34" s="3" t="s">
        <v>4</v>
      </c>
      <c r="I34" s="1"/>
    </row>
    <row r="35" spans="1:9" x14ac:dyDescent="0.25">
      <c r="A35" s="1"/>
      <c r="B35" s="96" t="s">
        <v>86</v>
      </c>
      <c r="C35" s="97"/>
      <c r="D35" s="97"/>
      <c r="E35" s="97"/>
      <c r="F35" s="98"/>
      <c r="G35" s="10">
        <f>'Fane 7. Gen. inv. i 2015'!F47</f>
        <v>1517443.0666666667</v>
      </c>
      <c r="H35" s="3" t="s">
        <v>4</v>
      </c>
      <c r="I35" s="1"/>
    </row>
    <row r="36" spans="1:9" x14ac:dyDescent="0.25">
      <c r="A36" s="1"/>
      <c r="B36" s="93" t="s">
        <v>83</v>
      </c>
      <c r="C36" s="94"/>
      <c r="D36" s="94"/>
      <c r="E36" s="94"/>
      <c r="F36" s="95"/>
      <c r="G36" s="18">
        <f>G35-G33+G35-G34</f>
        <v>682386.1333333333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sheetProtection password="C6BD" sheet="1" objects="1" scenarios="1"/>
  <mergeCells count="22"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23:F23"/>
    <mergeCell ref="B32:H32"/>
    <mergeCell ref="B33:F33"/>
    <mergeCell ref="B27:F27"/>
    <mergeCell ref="B28:F28"/>
    <mergeCell ref="B34:F34"/>
    <mergeCell ref="B35:F35"/>
    <mergeCell ref="B36:F36"/>
    <mergeCell ref="B26:H26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topLeftCell="A4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5" t="s">
        <v>6</v>
      </c>
      <c r="C3" s="115"/>
      <c r="D3" s="115"/>
      <c r="E3" s="115"/>
      <c r="F3" s="115"/>
      <c r="G3" s="115"/>
      <c r="H3" s="115"/>
      <c r="I3" s="1"/>
    </row>
    <row r="4" spans="1:9" ht="15" customHeight="1" x14ac:dyDescent="0.25">
      <c r="A4" s="1"/>
      <c r="B4" s="115"/>
      <c r="C4" s="115"/>
      <c r="D4" s="115"/>
      <c r="E4" s="115"/>
      <c r="F4" s="115"/>
      <c r="G4" s="115"/>
      <c r="H4" s="11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40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9" t="s">
        <v>42</v>
      </c>
      <c r="C9" s="100"/>
      <c r="D9" s="100"/>
      <c r="E9" s="100"/>
      <c r="F9" s="101"/>
      <c r="G9" s="45">
        <v>77546163</v>
      </c>
      <c r="H9" s="6" t="s">
        <v>4</v>
      </c>
      <c r="I9" s="1"/>
    </row>
    <row r="10" spans="1:9" x14ac:dyDescent="0.25">
      <c r="A10" s="1"/>
      <c r="B10" s="93" t="s">
        <v>43</v>
      </c>
      <c r="C10" s="94"/>
      <c r="D10" s="94"/>
      <c r="E10" s="94"/>
      <c r="F10" s="94"/>
      <c r="G10" s="94"/>
      <c r="H10" s="95"/>
      <c r="I10" s="1"/>
    </row>
    <row r="11" spans="1:9" x14ac:dyDescent="0.25">
      <c r="A11" s="1"/>
      <c r="B11" s="96" t="s">
        <v>44</v>
      </c>
      <c r="C11" s="97"/>
      <c r="D11" s="98"/>
      <c r="E11" s="46">
        <v>28458751</v>
      </c>
      <c r="F11" s="3" t="s">
        <v>4</v>
      </c>
      <c r="G11" s="9"/>
      <c r="H11" s="13"/>
      <c r="I11" s="1"/>
    </row>
    <row r="12" spans="1:9" x14ac:dyDescent="0.25">
      <c r="A12" s="1"/>
      <c r="B12" s="96" t="s">
        <v>45</v>
      </c>
      <c r="C12" s="97"/>
      <c r="D12" s="98"/>
      <c r="E12" s="46">
        <v>5391489</v>
      </c>
      <c r="F12" s="3" t="s">
        <v>4</v>
      </c>
      <c r="G12" s="4"/>
      <c r="H12" s="14"/>
      <c r="I12" s="1"/>
    </row>
    <row r="13" spans="1:9" x14ac:dyDescent="0.25">
      <c r="A13" s="1"/>
      <c r="B13" s="96" t="s">
        <v>46</v>
      </c>
      <c r="C13" s="97"/>
      <c r="D13" s="98"/>
      <c r="E13" s="46">
        <v>302307</v>
      </c>
      <c r="F13" s="3" t="s">
        <v>4</v>
      </c>
      <c r="G13" s="4"/>
      <c r="H13" s="14"/>
      <c r="I13" s="1"/>
    </row>
    <row r="14" spans="1:9" x14ac:dyDescent="0.25">
      <c r="A14" s="1"/>
      <c r="B14" s="96" t="s">
        <v>47</v>
      </c>
      <c r="C14" s="97"/>
      <c r="D14" s="98"/>
      <c r="E14" s="46">
        <v>1659667</v>
      </c>
      <c r="F14" s="3" t="s">
        <v>4</v>
      </c>
      <c r="G14" s="4"/>
      <c r="H14" s="14"/>
      <c r="I14" s="1"/>
    </row>
    <row r="15" spans="1:9" x14ac:dyDescent="0.25">
      <c r="A15" s="1"/>
      <c r="B15" s="99" t="s">
        <v>48</v>
      </c>
      <c r="C15" s="100"/>
      <c r="D15" s="101"/>
      <c r="E15" s="17">
        <f>SUM(E11:E14)</f>
        <v>35812214</v>
      </c>
      <c r="F15" s="6" t="s">
        <v>4</v>
      </c>
      <c r="G15" s="4"/>
      <c r="H15" s="14"/>
      <c r="I15" s="1"/>
    </row>
    <row r="16" spans="1:9" x14ac:dyDescent="0.25">
      <c r="A16" s="1"/>
      <c r="B16" s="96" t="s">
        <v>49</v>
      </c>
      <c r="C16" s="97"/>
      <c r="D16" s="98"/>
      <c r="E16" s="46">
        <v>574529</v>
      </c>
      <c r="F16" s="3" t="s">
        <v>4</v>
      </c>
      <c r="G16" s="4"/>
      <c r="H16" s="14"/>
      <c r="I16" s="1"/>
    </row>
    <row r="17" spans="1:9" x14ac:dyDescent="0.25">
      <c r="A17" s="1"/>
      <c r="B17" s="96" t="s">
        <v>50</v>
      </c>
      <c r="C17" s="97"/>
      <c r="D17" s="98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96" t="s">
        <v>51</v>
      </c>
      <c r="C18" s="97"/>
      <c r="D18" s="98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99" t="s">
        <v>52</v>
      </c>
      <c r="C19" s="100"/>
      <c r="D19" s="101"/>
      <c r="E19" s="17">
        <f>SUM(E16:E18)</f>
        <v>574529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112" t="s">
        <v>53</v>
      </c>
      <c r="C20" s="113"/>
      <c r="D20" s="114"/>
      <c r="E20" s="46">
        <v>-2210420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112" t="s">
        <v>54</v>
      </c>
      <c r="C21" s="113"/>
      <c r="D21" s="114"/>
      <c r="E21" s="46">
        <v>-618365</v>
      </c>
      <c r="F21" s="3" t="s">
        <v>4</v>
      </c>
      <c r="G21" s="4"/>
      <c r="H21" s="14"/>
      <c r="I21" s="1"/>
    </row>
    <row r="22" spans="1:9" x14ac:dyDescent="0.25">
      <c r="A22" s="1"/>
      <c r="B22" s="96" t="s">
        <v>55</v>
      </c>
      <c r="C22" s="97"/>
      <c r="D22" s="98"/>
      <c r="E22" s="46">
        <v>-21991291.699999999</v>
      </c>
      <c r="F22" s="3" t="s">
        <v>4</v>
      </c>
      <c r="G22" s="4"/>
      <c r="H22" s="14"/>
      <c r="I22" s="1"/>
    </row>
    <row r="23" spans="1:9" x14ac:dyDescent="0.25">
      <c r="A23" s="1"/>
      <c r="B23" s="96" t="s">
        <v>56</v>
      </c>
      <c r="C23" s="97"/>
      <c r="D23" s="98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112" t="s">
        <v>57</v>
      </c>
      <c r="C24" s="113"/>
      <c r="D24" s="114"/>
      <c r="E24" s="46">
        <v>-153903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112" t="s">
        <v>58</v>
      </c>
      <c r="C25" s="113"/>
      <c r="D25" s="114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112" t="s">
        <v>59</v>
      </c>
      <c r="C26" s="113"/>
      <c r="D26" s="114"/>
      <c r="E26" s="46">
        <v>0</v>
      </c>
      <c r="F26" s="3" t="s">
        <v>4</v>
      </c>
      <c r="G26" s="4"/>
      <c r="H26" s="14"/>
      <c r="I26" s="1"/>
    </row>
    <row r="27" spans="1:9" x14ac:dyDescent="0.25">
      <c r="A27" s="1"/>
      <c r="B27" s="99" t="s">
        <v>60</v>
      </c>
      <c r="C27" s="100"/>
      <c r="D27" s="101"/>
      <c r="E27" s="17">
        <f>SUM(E20:E26)</f>
        <v>-24973979.699999999</v>
      </c>
      <c r="F27" s="6" t="s">
        <v>4</v>
      </c>
      <c r="G27" s="5"/>
      <c r="H27" s="15"/>
      <c r="I27" s="1"/>
    </row>
    <row r="28" spans="1:9" x14ac:dyDescent="0.25">
      <c r="A28" s="1"/>
      <c r="B28" s="99" t="s">
        <v>61</v>
      </c>
      <c r="C28" s="100"/>
      <c r="D28" s="101"/>
      <c r="E28" s="17">
        <f>E15+E19+E27</f>
        <v>11412763.300000001</v>
      </c>
      <c r="F28" s="6" t="s">
        <v>4</v>
      </c>
      <c r="G28" s="16">
        <f>IF(E28&lt;0,0,-E28)</f>
        <v>-11412763.300000001</v>
      </c>
      <c r="H28" s="6" t="s">
        <v>4</v>
      </c>
      <c r="I28" s="1"/>
    </row>
    <row r="29" spans="1:9" x14ac:dyDescent="0.25">
      <c r="A29" s="1"/>
      <c r="B29" s="93" t="s">
        <v>62</v>
      </c>
      <c r="C29" s="94"/>
      <c r="D29" s="94"/>
      <c r="E29" s="94"/>
      <c r="F29" s="94"/>
      <c r="G29" s="94"/>
      <c r="H29" s="95"/>
      <c r="I29" s="1"/>
    </row>
    <row r="30" spans="1:9" x14ac:dyDescent="0.25">
      <c r="A30" s="1"/>
      <c r="B30" s="99" t="s">
        <v>62</v>
      </c>
      <c r="C30" s="100"/>
      <c r="D30" s="101"/>
      <c r="E30" s="45">
        <v>6775211</v>
      </c>
      <c r="F30" s="6" t="s">
        <v>4</v>
      </c>
      <c r="G30" s="17">
        <f>-$E$30</f>
        <v>-6775211</v>
      </c>
      <c r="H30" s="6" t="s">
        <v>4</v>
      </c>
      <c r="I30" s="1"/>
    </row>
    <row r="31" spans="1:9" x14ac:dyDescent="0.25">
      <c r="A31" s="1"/>
      <c r="B31" s="116" t="s">
        <v>147</v>
      </c>
      <c r="C31" s="94"/>
      <c r="D31" s="94"/>
      <c r="E31" s="94"/>
      <c r="F31" s="94"/>
      <c r="G31" s="94"/>
      <c r="H31" s="95"/>
      <c r="I31" s="1"/>
    </row>
    <row r="32" spans="1:9" ht="30" customHeight="1" x14ac:dyDescent="0.25">
      <c r="A32" s="1"/>
      <c r="B32" s="112" t="s">
        <v>148</v>
      </c>
      <c r="C32" s="113"/>
      <c r="D32" s="114"/>
      <c r="E32" s="46">
        <v>56907098</v>
      </c>
      <c r="F32" s="3" t="s">
        <v>4</v>
      </c>
      <c r="G32" s="9"/>
      <c r="H32" s="13"/>
      <c r="I32" s="1"/>
    </row>
    <row r="33" spans="1:9" x14ac:dyDescent="0.25">
      <c r="A33" s="1"/>
      <c r="B33" s="96" t="s">
        <v>63</v>
      </c>
      <c r="C33" s="97"/>
      <c r="D33" s="98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112" t="s">
        <v>64</v>
      </c>
      <c r="C34" s="113"/>
      <c r="D34" s="114"/>
      <c r="E34" s="46">
        <v>2451091</v>
      </c>
      <c r="F34" s="3" t="s">
        <v>4</v>
      </c>
      <c r="G34" s="5"/>
      <c r="H34" s="15"/>
      <c r="I34" s="1"/>
    </row>
    <row r="35" spans="1:9" x14ac:dyDescent="0.25">
      <c r="A35" s="1"/>
      <c r="B35" s="99" t="s">
        <v>65</v>
      </c>
      <c r="C35" s="100"/>
      <c r="D35" s="101"/>
      <c r="E35" s="17">
        <f>SUM(E32:E34)</f>
        <v>59358189</v>
      </c>
      <c r="F35" s="6" t="s">
        <v>4</v>
      </c>
      <c r="G35" s="17">
        <f>-E35</f>
        <v>-59358189</v>
      </c>
      <c r="H35" s="6" t="s">
        <v>4</v>
      </c>
      <c r="I35" s="1"/>
    </row>
    <row r="36" spans="1:9" x14ac:dyDescent="0.25">
      <c r="A36" s="1"/>
      <c r="B36" s="93" t="s">
        <v>41</v>
      </c>
      <c r="C36" s="94"/>
      <c r="D36" s="94"/>
      <c r="E36" s="94"/>
      <c r="F36" s="95"/>
      <c r="G36" s="18">
        <f>$G$9+$G$28+$G$30+$G$35</f>
        <v>-0.29999999701976776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2016-12-14T13:55:17Z</dcterms:modified>
</cp:coreProperties>
</file>