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-15" yWindow="-15" windowWidth="15915" windowHeight="142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3" i="15"/>
  <c r="C15" i="15" s="1"/>
  <c r="C11" i="8" s="1"/>
  <c r="C9" i="9"/>
  <c r="C15" i="8" s="1"/>
  <c r="E29" i="19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F31" i="7" l="1"/>
  <c r="C9" i="12" l="1"/>
  <c r="C11" i="12" s="1"/>
  <c r="C32" i="8" s="1"/>
  <c r="E32" i="8" s="1"/>
  <c r="C9" i="13" l="1"/>
  <c r="C26" i="8" s="1"/>
  <c r="F8" i="2" l="1"/>
  <c r="F8" i="7"/>
  <c r="F30" i="7" s="1"/>
  <c r="F32" i="2" l="1"/>
  <c r="C9" i="10" s="1"/>
  <c r="C15" i="11" l="1"/>
  <c r="C29" i="8" s="1"/>
  <c r="C15" i="13"/>
  <c r="C27" i="8" s="1"/>
  <c r="C14" i="4"/>
  <c r="C25" i="8" s="1"/>
  <c r="C21" i="3"/>
  <c r="C23" i="8" s="1"/>
  <c r="F32" i="7"/>
  <c r="C18" i="8" s="1"/>
  <c r="C15" i="3"/>
  <c r="C22" i="8" s="1"/>
  <c r="C9" i="3"/>
  <c r="C21" i="8" s="1"/>
  <c r="C8" i="4"/>
  <c r="C24" i="8" s="1"/>
  <c r="C10" i="10"/>
  <c r="C17" i="8" s="1"/>
  <c r="F34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<sst xmlns="http://schemas.openxmlformats.org/spreadsheetml/2006/main" count="491" uniqueCount="224">
  <si>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</si>
  <si>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</si>
  <si>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</si>
  <si>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</si>
  <si>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</si>
  <si>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</si>
  <si>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</si>
  <si>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</si>
  <si>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</si>
  <si>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</si>
  <si>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</si>
  <si>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</si>
  <si>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</si>
  <si>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</si>
  <si>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</si>
  <si>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</si>
  <si>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</si>
  <si>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</si>
  <si>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</si>
  <si>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</si>
  <si>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</si>
  <si>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</si>
  <si>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</si>
  <si>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</si>
  <si>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</si>
  <si>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</si>
  <si>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</si>
  <si>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</si>
  <si>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</si>
  <si>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</si>
  <si>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</si>
  <si>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</si>
  <si>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</si>
  <si>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</si>
  <si>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</si>
  <si>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</si>
  <si>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</si>
  <si>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</si>
  <si>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</si>
  <si>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</si>
  <si>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</si>
  <si>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</si>
  <si>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</si>
  <si>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</si>
  <si>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</si>
  <si>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</si>
  <si>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</si>
  <si>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</si>
  <si>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</si>
  <si>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</si>
  <si>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</si>
  <si>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</si>
  <si>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</si>
  <si>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</si>
  <si>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</si>
  <si>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</si>
  <si>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</si>
  <si>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</si>
  <si>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</si>
  <si>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</si>
  <si>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</si>
  <si>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</si>
  <si>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</si>
  <si>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</si>
  <si>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</si>
  <si>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</si>
  <si>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</si>
  <si>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</si>
  <si>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</si>
  <si>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</si>
  <si>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</si>
  <si>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</si>
  <si>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</si>
  <si>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</si>
  <si>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</si>
  <si>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</si>
  <si>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</si>
  <si>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</si>
  <si>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</si>
  <si>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</si>
  <si>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</si>
  <si>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</si>
  <si>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</si>
  <si>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</si>
  <si>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</si>
  <si>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</si>
  <si>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</si>
  <si>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</si>
  <si>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</si>
  <si>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</si>
  <si>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</si>
  <si>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</si>
  <si>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</si>
  <si>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</si>
  <si>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</si>
  <si>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</si>
  <si>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</si>
  <si>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</si>
  <si>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</si>
  <si>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</si>
  <si>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</si>
  <si>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</si>
  <si>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</si>
  <si>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</si>
  <si>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</si>
  <si>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</si>
  <si>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</si>
  <si>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</si>
  <si>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</si>
  <si>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</si>
  <si>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</si>
  <si>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</si>
  <si>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</si>
  <si>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</si>
  <si>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</si>
  <si>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</si>
  <si>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</si>
  <si>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</si>
  <si>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</si>
  <si>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</si>
  <si>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</si>
  <si>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</si>
  <si>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</si>
  <si>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</si>
  <si>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</si>
  <si>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</si>
  <si>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</si>
  <si>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</si>
  <si>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</si>
  <si>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</si>
  <si>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</si>
  <si>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</si>
  <si>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</si>
  <si>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</si>
  <si>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</si>
  <si>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</si>
  <si>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</si>
  <si>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</si>
  <si>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</si>
  <si>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</si>
  <si>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</si>
  <si>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</si>
  <si>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</si>
  <si>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</si>
  <si>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</si>
  <si>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</si>
  <si>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</si>
  <si>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</si>
  <si>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</si>
  <si>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</si>
  <si>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</si>
  <si>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</si>
  <si>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</si>
  <si>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</si>
  <si>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</si>
  <si>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</si>
  <si>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</si>
  <si>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</si>
  <si>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</si>
  <si>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</si>
  <si>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</si>
  <si>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</si>
  <si>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</si>
  <si>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</si>
  <si>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</si>
  <si>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</si>
  <si>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</si>
  <si>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</si>
  <si>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</si>
  <si>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</si>
  <si>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</si>
  <si>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</si>
  <si>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</si>
  <si>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</si>
  <si>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</si>
  <si>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</si>
  <si>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</si>
  <si>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</si>
  <si>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</si>
  <si>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</si>
  <si>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</si>
  <si>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</si>
  <si>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</si>
  <si>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</si>
  <si>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</si>
  <si>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</si>
  <si>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</si>
  <si>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</si>
  <si>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Brønde</t>
  </si>
  <si>
    <t xml:space="preserve">Ledningsnet ≤ Ø 200 mm </t>
  </si>
  <si>
    <t>Pumpestationer i brønde (&lt; 6,25 m2), Konstruktioner</t>
  </si>
  <si>
    <t>Pumpestationer i brønde (&lt; 6,25 m2), Mek/EL</t>
  </si>
  <si>
    <t>Pumpestationer i brønde (&lt; 6,25 m2), SRO</t>
  </si>
  <si>
    <t>Tryksatte minipumpestationer (husstandssystemer)</t>
  </si>
  <si>
    <t xml:space="preserve">Ø 200 mm &lt; Ledningsnet ≤ Ø 500 mm </t>
  </si>
  <si>
    <t>Ø 500 mm &lt; Ledningsnet ≤ Ø 800 mm</t>
  </si>
  <si>
    <t>Strømpeforing ≤ Ø 200 mm</t>
  </si>
  <si>
    <t>Strømpeforing Ø 200 mm &lt; Ledningsnet ≤ Ø 500 mm</t>
  </si>
  <si>
    <t>2014</t>
  </si>
  <si>
    <t>75</t>
  </si>
  <si>
    <t>20</t>
  </si>
  <si>
    <t>10</t>
  </si>
  <si>
    <t>50</t>
  </si>
  <si>
    <t>Køb af ydelser og produkter, der er omfattet af prisloftreguleringen, hos et andet selskab</t>
  </si>
  <si>
    <t>Kælder</t>
  </si>
  <si>
    <t>Pumpeinstallation Miljøklasse A (100-300 l/s) - Mek/EL</t>
  </si>
  <si>
    <t>Pumpeinstallation Miljøklasse A (100-300 l/s) - SRO</t>
  </si>
  <si>
    <t>Stik</t>
  </si>
  <si>
    <t>Strømpeforing Ø 500 mm &lt; Ledningsnet ≤ Ø 800 mm</t>
  </si>
  <si>
    <t>Ø 800 mm &lt; Ledningsnet ≤ Ø 1000 mm</t>
  </si>
  <si>
    <t>Jordbassin Klasse B</t>
  </si>
  <si>
    <t>16</t>
  </si>
  <si>
    <t>62</t>
  </si>
  <si>
    <t>18</t>
  </si>
  <si>
    <t>11</t>
  </si>
  <si>
    <t>21</t>
  </si>
  <si>
    <t>29</t>
  </si>
  <si>
    <t>35</t>
  </si>
  <si>
    <t>37</t>
  </si>
  <si>
    <t>39</t>
  </si>
  <si>
    <t>Jordbassin Klasse A</t>
  </si>
  <si>
    <t>Thisted Spildevand Transport AS</t>
  </si>
  <si>
    <t>S095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</si>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</sst>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Thisted Spildevand Transport AS</v>
      </c>
      <c r="B1" s="56"/>
      <c r="C1" s="56"/>
      <c r="D1" s="56"/>
      <c r="E1" s="56"/>
    </row>
    <row r="2" spans="1:5" x14ac:dyDescent="0.25">
      <c r="A2" s="222" t="str">
        <f>'1. Forside'!A2</f>
        <v>S095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Thisted Spildevand Transport AS</v>
      </c>
      <c r="B1" s="26"/>
      <c r="C1" s="26"/>
      <c r="D1" s="26"/>
      <c r="E1" s="26"/>
    </row>
    <row r="2" spans="1:5" x14ac:dyDescent="0.25">
      <c r="A2" s="223" t="str">
        <f>'1. Forside'!A2</f>
        <v>S095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Thisted Spildevand Transport AS</v>
      </c>
      <c r="B1" s="26"/>
      <c r="C1" s="26"/>
      <c r="D1" s="26"/>
      <c r="E1" s="26"/>
    </row>
    <row r="2" spans="1:5" x14ac:dyDescent="0.25">
      <c r="A2" s="223" t="str">
        <f>'1. Forside'!A2</f>
        <v>S095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848000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848000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879220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1395000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-515780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Thisted Spildevand Transport AS</v>
      </c>
      <c r="B1" s="26"/>
      <c r="C1" s="26"/>
      <c r="D1" s="26"/>
      <c r="E1" s="26"/>
    </row>
    <row r="2" spans="1:5" x14ac:dyDescent="0.25">
      <c r="A2" s="223" t="str">
        <f>'1. Forside'!A2</f>
        <v>S095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29062136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14376663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14685473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2937094.6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showWhiteSpace="0"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Thisted Spildevand Transport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92587868.776428565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39640179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2269835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562738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1519128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43991880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824781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824781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-25592299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-1805509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-693520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-28091328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16725333</v>
      </c>
      <c r="D27" s="79" t="s">
        <v>0</v>
      </c>
      <c r="E27" s="10">
        <f>IF(C27&lt;0,0,-C27)</f>
        <v>-16725333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2928936</v>
      </c>
      <c r="D29" s="79" t="s">
        <v>0</v>
      </c>
      <c r="E29" s="10">
        <f>-C29</f>
        <v>-2928936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67819411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67819411</v>
      </c>
      <c r="D36" s="79" t="s">
        <v>0</v>
      </c>
      <c r="E36" s="10">
        <f>-C36</f>
        <v>-67819411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5114188.7764285654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topLeftCell="C1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Thisted Spildevand Transport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S095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5021231</v>
      </c>
      <c r="F7" s="224" t="s">
        <v>0</v>
      </c>
      <c r="G7" s="225">
        <v>2626479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2928936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5021231</v>
      </c>
      <c r="F11" s="228" t="s">
        <v>0</v>
      </c>
      <c r="G11" s="55">
        <f>E11+G7-G8-G9</f>
        <v>4718774</v>
      </c>
      <c r="H11" s="228" t="s">
        <v>0</v>
      </c>
      <c r="I11" s="55">
        <f>G11+I7-I8-I9</f>
        <v>4718774</v>
      </c>
      <c r="J11" s="228" t="s">
        <v>0</v>
      </c>
      <c r="K11" s="55">
        <f>K7-K8-K9+K10+I11</f>
        <v>4718774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Thisted Spildevand Transport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16395078.673861999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-62301.298960675595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16332777.374901323</v>
      </c>
      <c r="D13" s="79" t="s">
        <v>0</v>
      </c>
      <c r="E13" s="6">
        <f>C13</f>
        <v>16332777.374901323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38527056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223</v>
      </c>
      <c r="C16" s="14">
        <f>'6. Gennemførte investeringer'!F34</f>
        <v>3552706.3590140268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-475521.64068271685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investeringer'!F32</f>
        <v>1417085.8666666667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43021326.584997974</v>
      </c>
      <c r="D19" s="79" t="s">
        <v>0</v>
      </c>
      <c r="E19" s="8">
        <f>C19</f>
        <v>43021326.584997974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omkostninger'!C9</f>
        <v>21333000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omkostninger'!C15</f>
        <v>167900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omkostninger'!C21</f>
        <v>-4598409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848000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-515780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17234711</v>
      </c>
      <c r="D30" s="79" t="s">
        <v>0</v>
      </c>
      <c r="E30" s="6">
        <f>C30</f>
        <v>17234711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2937094.6</v>
      </c>
      <c r="D32" s="79" t="s">
        <v>0</v>
      </c>
      <c r="E32" s="10">
        <f>C32</f>
        <v>2937094.6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5114188.7764285654</v>
      </c>
      <c r="D34" s="79" t="s">
        <v>0</v>
      </c>
      <c r="E34" s="12">
        <f>C34</f>
        <v>5114188.7764285654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84640098.336327866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1929535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43.865541872175349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topLeftCell="A4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Thisted Spildevand Transport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S095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16395078.673861999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C7-C8</f>
        <v>16395078.673861999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16395078.673861999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-62301.298960675595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Thisted Spildevand Transport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14127639.293266885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16332777.374901323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16395078.673861999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13116.062939089599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Thisted Spildevand Transport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1697491025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38527056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38527056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7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Thisted Spildevand Transport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S095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198</v>
      </c>
      <c r="D8" s="31" t="s">
        <v>199</v>
      </c>
      <c r="E8" s="32">
        <v>1932604</v>
      </c>
      <c r="F8" s="34">
        <f t="shared" ref="F8" si="0">E8/D8</f>
        <v>25768.053333333333</v>
      </c>
      <c r="G8" s="35" t="s">
        <v>0</v>
      </c>
      <c r="H8" s="26"/>
    </row>
    <row r="9" spans="1:8" s="150" customFormat="1" x14ac:dyDescent="0.25">
      <c r="A9" s="26"/>
      <c r="B9" s="29" t="s">
        <v>191</v>
      </c>
      <c r="C9" s="30" t="s">
        <v>198</v>
      </c>
      <c r="D9" s="31" t="s">
        <v>200</v>
      </c>
      <c r="E9" s="32">
        <v>35399</v>
      </c>
      <c r="F9" s="34">
        <f t="shared" ref="F9:F31" si="1">E9/D9</f>
        <v>1769.95</v>
      </c>
      <c r="G9" s="35" t="s">
        <v>0</v>
      </c>
      <c r="H9" s="26"/>
    </row>
    <row r="10" spans="1:8" s="150" customFormat="1" x14ac:dyDescent="0.25">
      <c r="A10" s="26"/>
      <c r="B10" s="29" t="s">
        <v>192</v>
      </c>
      <c r="C10" s="30" t="s">
        <v>198</v>
      </c>
      <c r="D10" s="31" t="s">
        <v>201</v>
      </c>
      <c r="E10" s="32">
        <v>8850</v>
      </c>
      <c r="F10" s="34">
        <f t="shared" si="1"/>
        <v>885</v>
      </c>
      <c r="G10" s="35" t="s">
        <v>0</v>
      </c>
      <c r="H10" s="26"/>
    </row>
    <row r="11" spans="1:8" s="150" customFormat="1" x14ac:dyDescent="0.25">
      <c r="A11" s="26"/>
      <c r="B11" s="29" t="s">
        <v>204</v>
      </c>
      <c r="C11" s="30" t="s">
        <v>198</v>
      </c>
      <c r="D11" s="31" t="s">
        <v>199</v>
      </c>
      <c r="E11" s="32">
        <v>305493</v>
      </c>
      <c r="F11" s="34">
        <f t="shared" si="1"/>
        <v>4073.24</v>
      </c>
      <c r="G11" s="35" t="s">
        <v>0</v>
      </c>
      <c r="H11" s="26"/>
    </row>
    <row r="12" spans="1:8" s="150" customFormat="1" x14ac:dyDescent="0.25">
      <c r="A12" s="26"/>
      <c r="B12" s="29" t="s">
        <v>189</v>
      </c>
      <c r="C12" s="30" t="s">
        <v>198</v>
      </c>
      <c r="D12" s="31" t="s">
        <v>199</v>
      </c>
      <c r="E12" s="32">
        <v>4510630</v>
      </c>
      <c r="F12" s="34">
        <f t="shared" si="1"/>
        <v>60141.73333333333</v>
      </c>
      <c r="G12" s="35" t="s">
        <v>0</v>
      </c>
      <c r="H12" s="26"/>
    </row>
    <row r="13" spans="1:8" s="150" customFormat="1" x14ac:dyDescent="0.25">
      <c r="A13" s="26"/>
      <c r="B13" s="29" t="s">
        <v>205</v>
      </c>
      <c r="C13" s="30" t="s">
        <v>198</v>
      </c>
      <c r="D13" s="31" t="s">
        <v>200</v>
      </c>
      <c r="E13" s="32">
        <v>3529170</v>
      </c>
      <c r="F13" s="34">
        <f t="shared" si="1"/>
        <v>176458.5</v>
      </c>
      <c r="G13" s="35" t="s">
        <v>0</v>
      </c>
      <c r="H13" s="26"/>
    </row>
    <row r="14" spans="1:8" s="150" customFormat="1" x14ac:dyDescent="0.25">
      <c r="A14" s="26"/>
      <c r="B14" s="29" t="s">
        <v>206</v>
      </c>
      <c r="C14" s="30" t="s">
        <v>198</v>
      </c>
      <c r="D14" s="31" t="s">
        <v>201</v>
      </c>
      <c r="E14" s="32">
        <v>130331</v>
      </c>
      <c r="F14" s="34">
        <f t="shared" si="1"/>
        <v>13033.1</v>
      </c>
      <c r="G14" s="35" t="s">
        <v>0</v>
      </c>
      <c r="H14" s="26"/>
    </row>
    <row r="15" spans="1:8" s="150" customFormat="1" x14ac:dyDescent="0.25">
      <c r="A15" s="26"/>
      <c r="B15" s="29" t="s">
        <v>207</v>
      </c>
      <c r="C15" s="30" t="s">
        <v>198</v>
      </c>
      <c r="D15" s="31" t="s">
        <v>199</v>
      </c>
      <c r="E15" s="32">
        <v>5013803</v>
      </c>
      <c r="F15" s="34">
        <f t="shared" si="1"/>
        <v>66850.706666666665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198</v>
      </c>
      <c r="D16" s="31" t="s">
        <v>202</v>
      </c>
      <c r="E16" s="32">
        <v>4208782</v>
      </c>
      <c r="F16" s="34">
        <f t="shared" si="1"/>
        <v>84175.64</v>
      </c>
      <c r="G16" s="35" t="s">
        <v>0</v>
      </c>
      <c r="H16" s="26"/>
    </row>
    <row r="17" spans="1:8" s="150" customFormat="1" x14ac:dyDescent="0.25">
      <c r="A17" s="26"/>
      <c r="B17" s="29" t="s">
        <v>194</v>
      </c>
      <c r="C17" s="30" t="s">
        <v>198</v>
      </c>
      <c r="D17" s="31" t="s">
        <v>199</v>
      </c>
      <c r="E17" s="32">
        <v>3967706</v>
      </c>
      <c r="F17" s="34">
        <f t="shared" si="1"/>
        <v>52902.746666666666</v>
      </c>
      <c r="G17" s="35" t="s">
        <v>0</v>
      </c>
      <c r="H17" s="26"/>
    </row>
    <row r="18" spans="1:8" s="150" customFormat="1" x14ac:dyDescent="0.25">
      <c r="A18" s="26"/>
      <c r="B18" s="29" t="s">
        <v>208</v>
      </c>
      <c r="C18" s="30" t="s">
        <v>198</v>
      </c>
      <c r="D18" s="31" t="s">
        <v>202</v>
      </c>
      <c r="E18" s="32">
        <v>666725</v>
      </c>
      <c r="F18" s="34">
        <f t="shared" si="1"/>
        <v>13334.5</v>
      </c>
      <c r="G18" s="35" t="s">
        <v>0</v>
      </c>
      <c r="H18" s="26"/>
    </row>
    <row r="19" spans="1:8" s="150" customFormat="1" x14ac:dyDescent="0.25">
      <c r="A19" s="26"/>
      <c r="B19" s="29" t="s">
        <v>195</v>
      </c>
      <c r="C19" s="30" t="s">
        <v>198</v>
      </c>
      <c r="D19" s="31" t="s">
        <v>199</v>
      </c>
      <c r="E19" s="32">
        <v>983125</v>
      </c>
      <c r="F19" s="34">
        <f t="shared" si="1"/>
        <v>13108.333333333334</v>
      </c>
      <c r="G19" s="35" t="s">
        <v>0</v>
      </c>
      <c r="H19" s="26"/>
    </row>
    <row r="20" spans="1:8" s="150" customFormat="1" x14ac:dyDescent="0.25">
      <c r="A20" s="26"/>
      <c r="B20" s="29" t="s">
        <v>209</v>
      </c>
      <c r="C20" s="30" t="s">
        <v>198</v>
      </c>
      <c r="D20" s="31" t="s">
        <v>199</v>
      </c>
      <c r="E20" s="32">
        <v>51497</v>
      </c>
      <c r="F20" s="34">
        <f t="shared" si="1"/>
        <v>686.62666666666667</v>
      </c>
      <c r="G20" s="35" t="s">
        <v>0</v>
      </c>
      <c r="H20" s="26"/>
    </row>
    <row r="21" spans="1:8" s="150" customFormat="1" x14ac:dyDescent="0.25">
      <c r="A21" s="26"/>
      <c r="B21" s="29" t="s">
        <v>210</v>
      </c>
      <c r="C21" s="30" t="s">
        <v>198</v>
      </c>
      <c r="D21" s="31" t="s">
        <v>202</v>
      </c>
      <c r="E21" s="32">
        <v>133330</v>
      </c>
      <c r="F21" s="34">
        <f t="shared" si="1"/>
        <v>2666.6</v>
      </c>
      <c r="G21" s="35" t="s">
        <v>0</v>
      </c>
      <c r="H21" s="26"/>
    </row>
    <row r="22" spans="1:8" s="150" customFormat="1" x14ac:dyDescent="0.25">
      <c r="A22" s="26"/>
      <c r="B22" s="29" t="s">
        <v>189</v>
      </c>
      <c r="C22" s="30" t="s">
        <v>198</v>
      </c>
      <c r="D22" s="31" t="s">
        <v>211</v>
      </c>
      <c r="E22" s="32">
        <v>17937</v>
      </c>
      <c r="F22" s="34">
        <f t="shared" si="1"/>
        <v>1121.0625</v>
      </c>
      <c r="G22" s="35" t="s">
        <v>0</v>
      </c>
      <c r="H22" s="26"/>
    </row>
    <row r="23" spans="1:8" s="150" customFormat="1" x14ac:dyDescent="0.25">
      <c r="A23" s="26"/>
      <c r="B23" s="29" t="s">
        <v>189</v>
      </c>
      <c r="C23" s="30" t="s">
        <v>198</v>
      </c>
      <c r="D23" s="31" t="s">
        <v>212</v>
      </c>
      <c r="E23" s="32">
        <v>9158</v>
      </c>
      <c r="F23" s="34">
        <f t="shared" si="1"/>
        <v>147.70967741935485</v>
      </c>
      <c r="G23" s="35" t="s">
        <v>0</v>
      </c>
      <c r="H23" s="26"/>
    </row>
    <row r="24" spans="1:8" s="150" customFormat="1" x14ac:dyDescent="0.25">
      <c r="A24" s="26"/>
      <c r="B24" s="29" t="s">
        <v>205</v>
      </c>
      <c r="C24" s="30" t="s">
        <v>198</v>
      </c>
      <c r="D24" s="31" t="s">
        <v>213</v>
      </c>
      <c r="E24" s="32">
        <v>33784</v>
      </c>
      <c r="F24" s="34">
        <f t="shared" si="1"/>
        <v>1876.8888888888889</v>
      </c>
      <c r="G24" s="35" t="s">
        <v>0</v>
      </c>
      <c r="H24" s="26"/>
    </row>
    <row r="25" spans="1:8" s="150" customFormat="1" x14ac:dyDescent="0.25">
      <c r="A25" s="26"/>
      <c r="B25" s="29" t="s">
        <v>207</v>
      </c>
      <c r="C25" s="30" t="s">
        <v>198</v>
      </c>
      <c r="D25" s="31" t="s">
        <v>214</v>
      </c>
      <c r="E25" s="32">
        <v>22711</v>
      </c>
      <c r="F25" s="34">
        <f t="shared" si="1"/>
        <v>2064.6363636363635</v>
      </c>
      <c r="G25" s="35" t="s">
        <v>0</v>
      </c>
      <c r="H25" s="26"/>
    </row>
    <row r="26" spans="1:8" s="150" customFormat="1" x14ac:dyDescent="0.25">
      <c r="A26" s="26"/>
      <c r="B26" s="29" t="s">
        <v>207</v>
      </c>
      <c r="C26" s="30" t="s">
        <v>198</v>
      </c>
      <c r="D26" s="31" t="s">
        <v>215</v>
      </c>
      <c r="E26" s="32">
        <v>56217</v>
      </c>
      <c r="F26" s="34">
        <f t="shared" si="1"/>
        <v>2677</v>
      </c>
      <c r="G26" s="35" t="s">
        <v>0</v>
      </c>
      <c r="H26" s="26"/>
    </row>
    <row r="27" spans="1:8" s="150" customFormat="1" x14ac:dyDescent="0.25">
      <c r="A27" s="26"/>
      <c r="B27" s="29" t="s">
        <v>207</v>
      </c>
      <c r="C27" s="30" t="s">
        <v>198</v>
      </c>
      <c r="D27" s="31" t="s">
        <v>216</v>
      </c>
      <c r="E27" s="32">
        <v>121806</v>
      </c>
      <c r="F27" s="34">
        <f t="shared" si="1"/>
        <v>4200.2068965517237</v>
      </c>
      <c r="G27" s="35" t="s">
        <v>0</v>
      </c>
      <c r="H27" s="26"/>
    </row>
    <row r="28" spans="1:8" s="150" customFormat="1" x14ac:dyDescent="0.25">
      <c r="A28" s="26"/>
      <c r="B28" s="29" t="s">
        <v>207</v>
      </c>
      <c r="C28" s="30" t="s">
        <v>198</v>
      </c>
      <c r="D28" s="31" t="s">
        <v>217</v>
      </c>
      <c r="E28" s="32">
        <v>13913</v>
      </c>
      <c r="F28" s="34">
        <f t="shared" si="1"/>
        <v>397.51428571428573</v>
      </c>
      <c r="G28" s="35" t="s">
        <v>0</v>
      </c>
      <c r="H28" s="26"/>
    </row>
    <row r="29" spans="1:8" s="150" customFormat="1" x14ac:dyDescent="0.25">
      <c r="A29" s="26"/>
      <c r="B29" s="29" t="s">
        <v>207</v>
      </c>
      <c r="C29" s="30" t="s">
        <v>198</v>
      </c>
      <c r="D29" s="31" t="s">
        <v>218</v>
      </c>
      <c r="E29" s="32">
        <v>21994</v>
      </c>
      <c r="F29" s="34">
        <f t="shared" si="1"/>
        <v>594.43243243243239</v>
      </c>
      <c r="G29" s="35" t="s">
        <v>0</v>
      </c>
      <c r="H29" s="26"/>
    </row>
    <row r="30" spans="1:8" s="150" customFormat="1" x14ac:dyDescent="0.25">
      <c r="A30" s="26"/>
      <c r="B30" s="29" t="s">
        <v>207</v>
      </c>
      <c r="C30" s="30" t="s">
        <v>198</v>
      </c>
      <c r="D30" s="31" t="s">
        <v>219</v>
      </c>
      <c r="E30" s="32">
        <v>24883</v>
      </c>
      <c r="F30" s="34">
        <f t="shared" si="1"/>
        <v>638.02564102564099</v>
      </c>
      <c r="G30" s="35" t="s">
        <v>0</v>
      </c>
      <c r="H30" s="26"/>
    </row>
    <row r="31" spans="1:8" s="150" customFormat="1" x14ac:dyDescent="0.25">
      <c r="A31" s="26"/>
      <c r="B31" s="29" t="s">
        <v>194</v>
      </c>
      <c r="C31" s="30" t="s">
        <v>198</v>
      </c>
      <c r="D31" s="31" t="s">
        <v>218</v>
      </c>
      <c r="E31" s="32">
        <v>141857</v>
      </c>
      <c r="F31" s="34">
        <f t="shared" si="1"/>
        <v>3833.9729729729729</v>
      </c>
      <c r="G31" s="35" t="s">
        <v>0</v>
      </c>
      <c r="H31" s="26"/>
    </row>
    <row r="32" spans="1:8" s="150" customFormat="1" x14ac:dyDescent="0.25">
      <c r="A32" s="26"/>
      <c r="B32" s="23" t="s">
        <v>72</v>
      </c>
      <c r="C32" s="160"/>
      <c r="D32" s="160"/>
      <c r="E32" s="160"/>
      <c r="F32" s="36">
        <f>SUM(F8:F31)</f>
        <v>533406.17965864157</v>
      </c>
      <c r="G32" s="37" t="s">
        <v>0</v>
      </c>
      <c r="H32" s="26"/>
    </row>
    <row r="33" spans="1:8" s="150" customFormat="1" x14ac:dyDescent="0.25">
      <c r="A33" s="26"/>
      <c r="B33" s="107" t="s">
        <v>136</v>
      </c>
      <c r="C33" s="161"/>
      <c r="D33" s="161"/>
      <c r="E33" s="161"/>
      <c r="F33" s="66">
        <v>3019300.1793553852</v>
      </c>
      <c r="G33" s="37" t="s">
        <v>0</v>
      </c>
      <c r="H33" s="26"/>
    </row>
    <row r="34" spans="1:8" s="150" customFormat="1" x14ac:dyDescent="0.25">
      <c r="A34" s="26"/>
      <c r="B34" s="39" t="s">
        <v>69</v>
      </c>
      <c r="C34" s="162"/>
      <c r="D34" s="162"/>
      <c r="E34" s="163"/>
      <c r="F34" s="38">
        <f>F32+F33</f>
        <v>3552706.3590140268</v>
      </c>
      <c r="G34" s="38" t="s">
        <v>0</v>
      </c>
      <c r="H34" s="26"/>
    </row>
    <row r="35" spans="1:8" s="150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50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50" customFormat="1" x14ac:dyDescent="0.25">
      <c r="A37" s="26"/>
      <c r="B37" s="26"/>
      <c r="C37" s="26"/>
      <c r="D37" s="26"/>
      <c r="E37" s="26"/>
      <c r="F37" s="26"/>
      <c r="G37" s="26"/>
      <c r="H37" s="26"/>
    </row>
    <row r="38" spans="1:8" s="150" customFormat="1" hidden="1" x14ac:dyDescent="0.25"/>
    <row r="39" spans="1:8" s="150" customFormat="1" hidden="1" x14ac:dyDescent="0.25"/>
    <row r="40" spans="1:8" s="150" customFormat="1" hidden="1" x14ac:dyDescent="0.25"/>
    <row r="41" spans="1:8" s="150" customFormat="1" ht="14.45" hidden="1" customHeight="1" x14ac:dyDescent="0.25"/>
    <row r="42" spans="1:8" s="150" customFormat="1" ht="14.45" hidden="1" customHeight="1" x14ac:dyDescent="0.25"/>
    <row r="43" spans="1:8" s="150" customFormat="1" ht="15" hidden="1" customHeight="1" x14ac:dyDescent="0.25"/>
    <row r="44" spans="1:8" s="150" customFormat="1" ht="15" hidden="1" customHeight="1" x14ac:dyDescent="0.25"/>
    <row r="45" spans="1:8" s="150" customFormat="1" ht="15" hidden="1" customHeight="1" x14ac:dyDescent="0.25"/>
    <row r="46" spans="1:8" s="150" customFormat="1" ht="15" hidden="1" customHeight="1" x14ac:dyDescent="0.25"/>
    <row r="47" spans="1:8" s="150" customFormat="1" ht="15" hidden="1" customHeight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Thisted Spildevand Transport AS</v>
      </c>
      <c r="B1" s="164"/>
      <c r="C1" s="164"/>
      <c r="D1" s="164"/>
      <c r="E1" s="164"/>
    </row>
    <row r="2" spans="1:5" x14ac:dyDescent="0.25">
      <c r="A2" s="1" t="str">
        <f>'1. Forside'!A2</f>
        <v>S095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860458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681876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investeringer'!F32</f>
        <v>533406.17965864157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-475521.64068271685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3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Thisted Spildevand Transport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S095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188</v>
      </c>
      <c r="C8" s="30">
        <v>2015</v>
      </c>
      <c r="D8" s="31">
        <v>75</v>
      </c>
      <c r="E8" s="32">
        <v>9245000</v>
      </c>
      <c r="F8" s="45">
        <f>E8/D8</f>
        <v>123266.66666666667</v>
      </c>
      <c r="G8" s="35" t="s">
        <v>0</v>
      </c>
      <c r="H8" s="26"/>
    </row>
    <row r="9" spans="1:8" s="150" customFormat="1" x14ac:dyDescent="0.25">
      <c r="A9" s="26"/>
      <c r="B9" s="29" t="s">
        <v>220</v>
      </c>
      <c r="C9" s="30">
        <v>2015</v>
      </c>
      <c r="D9" s="31">
        <v>50</v>
      </c>
      <c r="E9" s="32">
        <v>1500000</v>
      </c>
      <c r="F9" s="45">
        <f t="shared" ref="F9:F29" si="0">E9/D9</f>
        <v>30000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>
        <v>2015</v>
      </c>
      <c r="D10" s="31">
        <v>75</v>
      </c>
      <c r="E10" s="32">
        <v>2087500</v>
      </c>
      <c r="F10" s="45">
        <f t="shared" si="0"/>
        <v>27833.333333333332</v>
      </c>
      <c r="G10" s="35" t="s">
        <v>0</v>
      </c>
      <c r="H10" s="26"/>
    </row>
    <row r="11" spans="1:8" s="150" customFormat="1" x14ac:dyDescent="0.25">
      <c r="A11" s="26"/>
      <c r="B11" s="29" t="s">
        <v>190</v>
      </c>
      <c r="C11" s="30">
        <v>2015</v>
      </c>
      <c r="D11" s="31">
        <v>50</v>
      </c>
      <c r="E11" s="32">
        <v>3204280</v>
      </c>
      <c r="F11" s="45">
        <f t="shared" si="0"/>
        <v>64085.599999999999</v>
      </c>
      <c r="G11" s="35" t="s">
        <v>0</v>
      </c>
      <c r="H11" s="26"/>
    </row>
    <row r="12" spans="1:8" s="150" customFormat="1" x14ac:dyDescent="0.25">
      <c r="A12" s="26"/>
      <c r="B12" s="29" t="s">
        <v>191</v>
      </c>
      <c r="C12" s="30">
        <v>2015</v>
      </c>
      <c r="D12" s="31">
        <v>20</v>
      </c>
      <c r="E12" s="32">
        <v>1000000</v>
      </c>
      <c r="F12" s="45">
        <f t="shared" si="0"/>
        <v>50000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>
        <v>2015</v>
      </c>
      <c r="D13" s="31">
        <v>10</v>
      </c>
      <c r="E13" s="32">
        <v>1000000</v>
      </c>
      <c r="F13" s="45">
        <f t="shared" si="0"/>
        <v>100000</v>
      </c>
      <c r="G13" s="35" t="s">
        <v>0</v>
      </c>
      <c r="H13" s="26"/>
    </row>
    <row r="14" spans="1:8" s="150" customFormat="1" x14ac:dyDescent="0.25">
      <c r="A14" s="26"/>
      <c r="B14" s="29" t="s">
        <v>207</v>
      </c>
      <c r="C14" s="30">
        <v>2015</v>
      </c>
      <c r="D14" s="31">
        <v>75</v>
      </c>
      <c r="E14" s="32">
        <v>2500000</v>
      </c>
      <c r="F14" s="45">
        <f t="shared" si="0"/>
        <v>33333.333333333336</v>
      </c>
      <c r="G14" s="35" t="s">
        <v>0</v>
      </c>
      <c r="H14" s="26"/>
    </row>
    <row r="15" spans="1:8" s="150" customFormat="1" x14ac:dyDescent="0.25">
      <c r="A15" s="26"/>
      <c r="B15" s="29" t="s">
        <v>196</v>
      </c>
      <c r="C15" s="30">
        <v>2015</v>
      </c>
      <c r="D15" s="31">
        <v>50</v>
      </c>
      <c r="E15" s="32">
        <v>4000000</v>
      </c>
      <c r="F15" s="45">
        <f t="shared" si="0"/>
        <v>80000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>
        <v>2015</v>
      </c>
      <c r="D16" s="31">
        <v>50</v>
      </c>
      <c r="E16" s="32">
        <v>3000000</v>
      </c>
      <c r="F16" s="45">
        <f t="shared" si="0"/>
        <v>60000</v>
      </c>
      <c r="G16" s="35" t="s">
        <v>0</v>
      </c>
      <c r="H16" s="26"/>
    </row>
    <row r="17" spans="1:8" s="150" customFormat="1" x14ac:dyDescent="0.25">
      <c r="A17" s="26"/>
      <c r="B17" s="29" t="s">
        <v>193</v>
      </c>
      <c r="C17" s="30">
        <v>2015</v>
      </c>
      <c r="D17" s="31">
        <v>30</v>
      </c>
      <c r="E17" s="32">
        <v>2025720</v>
      </c>
      <c r="F17" s="45">
        <f t="shared" si="0"/>
        <v>67524</v>
      </c>
      <c r="G17" s="35" t="s">
        <v>0</v>
      </c>
      <c r="H17" s="26"/>
    </row>
    <row r="18" spans="1:8" s="150" customFormat="1" x14ac:dyDescent="0.25">
      <c r="A18" s="26"/>
      <c r="B18" s="29" t="s">
        <v>194</v>
      </c>
      <c r="C18" s="30">
        <v>2015</v>
      </c>
      <c r="D18" s="31">
        <v>75</v>
      </c>
      <c r="E18" s="32">
        <v>5437500</v>
      </c>
      <c r="F18" s="45">
        <f t="shared" si="0"/>
        <v>72500</v>
      </c>
      <c r="G18" s="35" t="s">
        <v>0</v>
      </c>
      <c r="H18" s="26"/>
    </row>
    <row r="19" spans="1:8" s="150" customFormat="1" x14ac:dyDescent="0.25">
      <c r="A19" s="26"/>
      <c r="B19" s="29" t="s">
        <v>188</v>
      </c>
      <c r="C19" s="30">
        <v>2016</v>
      </c>
      <c r="D19" s="31">
        <v>75</v>
      </c>
      <c r="E19" s="32">
        <v>9245000</v>
      </c>
      <c r="F19" s="45">
        <f t="shared" si="0"/>
        <v>123266.66666666667</v>
      </c>
      <c r="G19" s="35" t="s">
        <v>0</v>
      </c>
      <c r="H19" s="26"/>
    </row>
    <row r="20" spans="1:8" s="150" customFormat="1" x14ac:dyDescent="0.25">
      <c r="A20" s="26"/>
      <c r="B20" s="29" t="s">
        <v>196</v>
      </c>
      <c r="C20" s="30">
        <v>2016</v>
      </c>
      <c r="D20" s="31">
        <v>50</v>
      </c>
      <c r="E20" s="32">
        <v>4000000</v>
      </c>
      <c r="F20" s="45">
        <f t="shared" si="0"/>
        <v>80000</v>
      </c>
      <c r="G20" s="35" t="s">
        <v>0</v>
      </c>
      <c r="H20" s="26"/>
    </row>
    <row r="21" spans="1:8" s="150" customFormat="1" x14ac:dyDescent="0.25">
      <c r="A21" s="26"/>
      <c r="B21" s="29" t="s">
        <v>197</v>
      </c>
      <c r="C21" s="30">
        <v>2016</v>
      </c>
      <c r="D21" s="31">
        <v>50</v>
      </c>
      <c r="E21" s="32">
        <v>3000000</v>
      </c>
      <c r="F21" s="45">
        <f t="shared" si="0"/>
        <v>60000</v>
      </c>
      <c r="G21" s="35" t="s">
        <v>0</v>
      </c>
      <c r="H21" s="26"/>
    </row>
    <row r="22" spans="1:8" s="150" customFormat="1" x14ac:dyDescent="0.25">
      <c r="A22" s="26"/>
      <c r="B22" s="29" t="s">
        <v>220</v>
      </c>
      <c r="C22" s="30">
        <v>2016</v>
      </c>
      <c r="D22" s="31">
        <v>50</v>
      </c>
      <c r="E22" s="32">
        <v>1500000</v>
      </c>
      <c r="F22" s="45">
        <f t="shared" si="0"/>
        <v>30000</v>
      </c>
      <c r="G22" s="35" t="s">
        <v>0</v>
      </c>
      <c r="H22" s="26"/>
    </row>
    <row r="23" spans="1:8" s="150" customFormat="1" x14ac:dyDescent="0.25">
      <c r="A23" s="26"/>
      <c r="B23" s="29" t="s">
        <v>189</v>
      </c>
      <c r="C23" s="30">
        <v>2016</v>
      </c>
      <c r="D23" s="31">
        <v>75</v>
      </c>
      <c r="E23" s="32">
        <v>2087500</v>
      </c>
      <c r="F23" s="45">
        <f t="shared" si="0"/>
        <v>27833.333333333332</v>
      </c>
      <c r="G23" s="35" t="s">
        <v>0</v>
      </c>
      <c r="H23" s="26"/>
    </row>
    <row r="24" spans="1:8" s="150" customFormat="1" x14ac:dyDescent="0.25">
      <c r="A24" s="26"/>
      <c r="B24" s="29" t="s">
        <v>194</v>
      </c>
      <c r="C24" s="30">
        <v>2016</v>
      </c>
      <c r="D24" s="31">
        <v>75</v>
      </c>
      <c r="E24" s="32">
        <v>5437500</v>
      </c>
      <c r="F24" s="45">
        <f t="shared" si="0"/>
        <v>72500</v>
      </c>
      <c r="G24" s="35" t="s">
        <v>0</v>
      </c>
      <c r="H24" s="26"/>
    </row>
    <row r="25" spans="1:8" s="150" customFormat="1" x14ac:dyDescent="0.25">
      <c r="A25" s="26"/>
      <c r="B25" s="29" t="s">
        <v>190</v>
      </c>
      <c r="C25" s="30">
        <v>2016</v>
      </c>
      <c r="D25" s="31">
        <v>50</v>
      </c>
      <c r="E25" s="32">
        <v>3204280</v>
      </c>
      <c r="F25" s="45">
        <f t="shared" si="0"/>
        <v>64085.599999999999</v>
      </c>
      <c r="G25" s="35" t="s">
        <v>0</v>
      </c>
      <c r="H25" s="26"/>
    </row>
    <row r="26" spans="1:8" s="150" customFormat="1" x14ac:dyDescent="0.25">
      <c r="A26" s="26"/>
      <c r="B26" s="29" t="s">
        <v>191</v>
      </c>
      <c r="C26" s="30">
        <v>2016</v>
      </c>
      <c r="D26" s="31">
        <v>20</v>
      </c>
      <c r="E26" s="32">
        <v>1000000</v>
      </c>
      <c r="F26" s="45">
        <f t="shared" si="0"/>
        <v>50000</v>
      </c>
      <c r="G26" s="35" t="s">
        <v>0</v>
      </c>
      <c r="H26" s="26"/>
    </row>
    <row r="27" spans="1:8" s="150" customFormat="1" x14ac:dyDescent="0.25">
      <c r="A27" s="26"/>
      <c r="B27" s="29" t="s">
        <v>192</v>
      </c>
      <c r="C27" s="30">
        <v>2016</v>
      </c>
      <c r="D27" s="31">
        <v>10</v>
      </c>
      <c r="E27" s="32">
        <v>1000000</v>
      </c>
      <c r="F27" s="45">
        <f t="shared" si="0"/>
        <v>100000</v>
      </c>
      <c r="G27" s="35" t="s">
        <v>0</v>
      </c>
      <c r="H27" s="26"/>
    </row>
    <row r="28" spans="1:8" s="150" customFormat="1" x14ac:dyDescent="0.25">
      <c r="A28" s="26"/>
      <c r="B28" s="29" t="s">
        <v>193</v>
      </c>
      <c r="C28" s="30">
        <v>2016</v>
      </c>
      <c r="D28" s="31">
        <v>30</v>
      </c>
      <c r="E28" s="32">
        <v>2025720</v>
      </c>
      <c r="F28" s="45">
        <f t="shared" si="0"/>
        <v>67524</v>
      </c>
      <c r="G28" s="35" t="s">
        <v>0</v>
      </c>
      <c r="H28" s="26"/>
    </row>
    <row r="29" spans="1:8" s="150" customFormat="1" x14ac:dyDescent="0.25">
      <c r="A29" s="26"/>
      <c r="B29" s="29" t="s">
        <v>207</v>
      </c>
      <c r="C29" s="30">
        <v>2016</v>
      </c>
      <c r="D29" s="31">
        <v>75</v>
      </c>
      <c r="E29" s="32">
        <v>2500000</v>
      </c>
      <c r="F29" s="45">
        <f t="shared" si="0"/>
        <v>33333.333333333336</v>
      </c>
      <c r="G29" s="35" t="s">
        <v>0</v>
      </c>
      <c r="H29" s="26"/>
    </row>
    <row r="30" spans="1:8" s="150" customFormat="1" x14ac:dyDescent="0.25">
      <c r="A30" s="26"/>
      <c r="B30" s="109" t="s">
        <v>73</v>
      </c>
      <c r="C30" s="167"/>
      <c r="D30" s="168"/>
      <c r="E30" s="169"/>
      <c r="F30" s="46">
        <f>SUMIF(C8:C29,"2015",F8:F29)</f>
        <v>708542.93333333335</v>
      </c>
      <c r="G30" s="47" t="s">
        <v>0</v>
      </c>
      <c r="H30" s="26"/>
    </row>
    <row r="31" spans="1:8" s="150" customFormat="1" x14ac:dyDescent="0.25">
      <c r="A31" s="26"/>
      <c r="B31" s="107" t="s">
        <v>134</v>
      </c>
      <c r="C31" s="170"/>
      <c r="D31" s="171"/>
      <c r="E31" s="172"/>
      <c r="F31" s="46">
        <f>SUMIF(C8:C29,"2016",F8:F29)</f>
        <v>708542.93333333335</v>
      </c>
      <c r="G31" s="47" t="s">
        <v>0</v>
      </c>
      <c r="H31" s="26"/>
    </row>
    <row r="32" spans="1:8" s="150" customFormat="1" x14ac:dyDescent="0.25">
      <c r="A32" s="26"/>
      <c r="B32" s="50" t="s">
        <v>36</v>
      </c>
      <c r="C32" s="173"/>
      <c r="D32" s="174"/>
      <c r="E32" s="174"/>
      <c r="F32" s="48">
        <f>F30+F31</f>
        <v>1417085.8666666667</v>
      </c>
      <c r="G32" s="49" t="s">
        <v>0</v>
      </c>
      <c r="H32" s="26"/>
    </row>
    <row r="33" spans="1:8" s="150" customFormat="1" x14ac:dyDescent="0.25">
      <c r="A33" s="26"/>
      <c r="B33" s="26"/>
      <c r="C33" s="166"/>
      <c r="D33" s="26"/>
      <c r="E33" s="26"/>
      <c r="F33" s="26"/>
      <c r="G33" s="26"/>
      <c r="H33" s="26"/>
    </row>
    <row r="34" spans="1:8" s="150" customFormat="1" x14ac:dyDescent="0.25">
      <c r="A34" s="26"/>
      <c r="B34" s="26"/>
      <c r="C34" s="166"/>
      <c r="D34" s="26"/>
      <c r="E34" s="26"/>
      <c r="F34" s="26"/>
      <c r="G34" s="26"/>
      <c r="H34" s="26"/>
    </row>
    <row r="35" spans="1:8" s="150" customFormat="1" x14ac:dyDescent="0.25">
      <c r="A35" s="26"/>
      <c r="B35" s="26"/>
      <c r="C35" s="166"/>
      <c r="D35" s="26"/>
      <c r="E35" s="26"/>
      <c r="F35" s="175"/>
      <c r="G35" s="175"/>
      <c r="H35" s="26"/>
    </row>
    <row r="36" spans="1:8" s="150" customFormat="1" hidden="1" x14ac:dyDescent="0.25">
      <c r="C36" s="176"/>
    </row>
    <row r="37" spans="1:8" s="150" customFormat="1" hidden="1" x14ac:dyDescent="0.25">
      <c r="C37" s="176"/>
    </row>
    <row r="38" spans="1:8" s="150" customFormat="1" hidden="1" x14ac:dyDescent="0.25">
      <c r="C38" s="176"/>
    </row>
    <row r="39" spans="1:8" s="150" customFormat="1" hidden="1" x14ac:dyDescent="0.25">
      <c r="C39" s="176"/>
    </row>
    <row r="40" spans="1:8" s="150" customFormat="1" hidden="1" x14ac:dyDescent="0.25">
      <c r="C40" s="17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t="12" hidden="1" customHeight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Thisted Spildevand Transport AS</v>
      </c>
      <c r="B1" s="56"/>
      <c r="C1" s="56"/>
      <c r="D1" s="178"/>
      <c r="E1" s="56"/>
    </row>
    <row r="2" spans="1:5" x14ac:dyDescent="0.25">
      <c r="A2" s="222" t="str">
        <f>'1. Forside'!A2</f>
        <v>S095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203</v>
      </c>
      <c r="C8" s="51">
        <v>21300000</v>
      </c>
      <c r="D8" s="182" t="s">
        <v>0</v>
      </c>
      <c r="E8" s="56"/>
    </row>
    <row r="9" spans="1:5" x14ac:dyDescent="0.25">
      <c r="A9" s="56"/>
      <c r="B9" s="54" t="s">
        <v>35</v>
      </c>
      <c r="C9" s="55">
        <f>SUM(C7:C8)</f>
        <v>21333000</v>
      </c>
      <c r="D9" s="54" t="s">
        <v>0</v>
      </c>
      <c r="E9" s="56"/>
    </row>
    <row r="10" spans="1:5" x14ac:dyDescent="0.25">
      <c r="A10" s="56"/>
      <c r="B10" s="56"/>
      <c r="C10" s="56"/>
      <c r="D10" s="178"/>
      <c r="E10" s="56"/>
    </row>
    <row r="11" spans="1:5" x14ac:dyDescent="0.25">
      <c r="A11" s="56"/>
      <c r="B11" s="56"/>
      <c r="C11" s="56"/>
      <c r="D11" s="178"/>
      <c r="E11" s="56"/>
    </row>
    <row r="12" spans="1:5" ht="38.25" customHeight="1" x14ac:dyDescent="0.25">
      <c r="A12" s="56"/>
      <c r="B12" s="266" t="s">
        <v>145</v>
      </c>
      <c r="C12" s="267"/>
      <c r="D12" s="268"/>
      <c r="E12" s="56"/>
    </row>
    <row r="13" spans="1:5" x14ac:dyDescent="0.25">
      <c r="A13" s="56"/>
      <c r="B13" s="53" t="s">
        <v>71</v>
      </c>
      <c r="C13" s="51">
        <v>158000</v>
      </c>
      <c r="D13" s="182" t="s">
        <v>0</v>
      </c>
      <c r="E13" s="56"/>
    </row>
    <row r="14" spans="1:5" x14ac:dyDescent="0.25">
      <c r="A14" s="56"/>
      <c r="B14" s="53" t="s">
        <v>14</v>
      </c>
      <c r="C14" s="51">
        <v>9900</v>
      </c>
      <c r="D14" s="182" t="s">
        <v>0</v>
      </c>
      <c r="E14" s="56"/>
    </row>
    <row r="15" spans="1:5" x14ac:dyDescent="0.25">
      <c r="A15" s="56"/>
      <c r="B15" s="54" t="s">
        <v>35</v>
      </c>
      <c r="C15" s="55">
        <f>SUM(C13:C14)</f>
        <v>167900</v>
      </c>
      <c r="D15" s="54" t="s">
        <v>0</v>
      </c>
      <c r="E15" s="56"/>
    </row>
    <row r="16" spans="1:5" x14ac:dyDescent="0.25">
      <c r="A16" s="56"/>
      <c r="B16" s="56"/>
      <c r="C16" s="183"/>
      <c r="D16" s="184"/>
      <c r="E16" s="56"/>
    </row>
    <row r="17" spans="1:5" x14ac:dyDescent="0.25">
      <c r="A17" s="56"/>
      <c r="B17" s="56"/>
      <c r="C17" s="183"/>
      <c r="D17" s="184"/>
      <c r="E17" s="56"/>
    </row>
    <row r="18" spans="1:5" ht="42" customHeight="1" x14ac:dyDescent="0.25">
      <c r="A18" s="56"/>
      <c r="B18" s="269" t="s">
        <v>146</v>
      </c>
      <c r="C18" s="270"/>
      <c r="D18" s="271"/>
      <c r="E18" s="56"/>
    </row>
    <row r="19" spans="1:5" x14ac:dyDescent="0.25">
      <c r="A19" s="56"/>
      <c r="B19" s="108" t="s">
        <v>147</v>
      </c>
      <c r="C19" s="19">
        <v>21455091</v>
      </c>
      <c r="D19" s="58" t="s">
        <v>0</v>
      </c>
      <c r="E19" s="56"/>
    </row>
    <row r="20" spans="1:5" x14ac:dyDescent="0.25">
      <c r="A20" s="56"/>
      <c r="B20" s="108" t="s">
        <v>148</v>
      </c>
      <c r="C20" s="40">
        <v>26053500</v>
      </c>
      <c r="D20" s="58" t="s">
        <v>0</v>
      </c>
      <c r="E20" s="56"/>
    </row>
    <row r="21" spans="1:5" x14ac:dyDescent="0.25">
      <c r="A21" s="56"/>
      <c r="B21" s="28" t="s">
        <v>149</v>
      </c>
      <c r="C21" s="55">
        <f>C19-C20</f>
        <v>-4598409</v>
      </c>
      <c r="D21" s="28" t="s">
        <v>0</v>
      </c>
      <c r="E21" s="56"/>
    </row>
    <row r="22" spans="1:5" x14ac:dyDescent="0.25">
      <c r="A22" s="56"/>
      <c r="B22" s="56"/>
      <c r="C22" s="56"/>
      <c r="D22" s="178"/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hidden="1" x14ac:dyDescent="0.25"/>
    <row r="26" spans="1:5" hidden="1" x14ac:dyDescent="0.25"/>
    <row r="27" spans="1:5" hidden="1" x14ac:dyDescent="0.25"/>
    <row r="28" spans="1:5" hidden="1" x14ac:dyDescent="0.25">
      <c r="A28" s="186"/>
      <c r="B28" s="186"/>
      <c r="C28" s="186"/>
      <c r="D28" s="187"/>
      <c r="E28" s="186"/>
    </row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/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x14ac:dyDescent="0.25">
      <c r="A43" s="219"/>
      <c r="B43" s="219"/>
      <c r="C43" s="219"/>
      <c r="D43" s="220"/>
      <c r="E43" s="219"/>
    </row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hidden="1" x14ac:dyDescent="0.25"/>
    <row r="49" x14ac:dyDescent="0.25"/>
    <row r="50" x14ac:dyDescent="0.25"/>
  </sheetData>
  <sheetProtection password="C6ED" sheet="1" objects="1" scenarios="1"/>
  <mergeCells count="3">
    <mergeCell ref="B4:D4"/>
    <mergeCell ref="B12:D12"/>
    <mergeCell ref="B18:D18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2015-10-05T12:12:53Z</dcterms:modified>
</cp:coreProperties>
</file>