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645" windowWidth="20535" windowHeight="11760" tabRatio="842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F9" i="7" l="1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9" i="2" l="1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C26" i="8" l="1"/>
  <c r="E31" i="19" l="1"/>
  <c r="C36" i="19" l="1"/>
  <c r="E36" i="19" s="1"/>
  <c r="C26" i="19" l="1"/>
  <c r="C17" i="19"/>
  <c r="A2" i="16" l="1"/>
  <c r="A2" i="15"/>
  <c r="C12" i="8" s="1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A2" i="8"/>
  <c r="A2" i="4"/>
  <c r="C27" i="16"/>
  <c r="C21" i="16" l="1"/>
  <c r="C8" i="8" s="1"/>
  <c r="C9" i="9"/>
  <c r="C15" i="8" s="1"/>
  <c r="E29" i="19"/>
  <c r="C9" i="11"/>
  <c r="C28" i="8" s="1"/>
  <c r="C11" i="17" l="1"/>
  <c r="K10" i="17" s="1"/>
  <c r="C15" i="16"/>
  <c r="C13" i="19"/>
  <c r="C27" i="19" s="1"/>
  <c r="E27" i="19" l="1"/>
  <c r="E11" i="17"/>
  <c r="G11" i="17" s="1"/>
  <c r="I11" i="17" s="1"/>
  <c r="K11" i="17" s="1"/>
  <c r="F55" i="7" l="1"/>
  <c r="C9" i="12" l="1"/>
  <c r="C11" i="12" s="1"/>
  <c r="C32" i="8" s="1"/>
  <c r="E32" i="8" s="1"/>
  <c r="C9" i="13" l="1"/>
  <c r="F8" i="2" l="1"/>
  <c r="F8" i="7"/>
  <c r="F54" i="7" s="1"/>
  <c r="F37" i="2" l="1"/>
  <c r="C9" i="10" s="1"/>
  <c r="C15" i="11" l="1"/>
  <c r="C29" i="8" s="1"/>
  <c r="C15" i="13"/>
  <c r="C27" i="8" s="1"/>
  <c r="C14" i="4"/>
  <c r="C25" i="8" s="1"/>
  <c r="C23" i="3"/>
  <c r="C23" i="8" s="1"/>
  <c r="F56" i="7"/>
  <c r="C18" i="8" s="1"/>
  <c r="C17" i="3"/>
  <c r="C22" i="8" s="1"/>
  <c r="C11" i="3"/>
  <c r="C21" i="8" s="1"/>
  <c r="C8" i="4"/>
  <c r="C24" i="8" s="1"/>
  <c r="C10" i="10"/>
  <c r="C17" i="8" s="1"/>
  <c r="F39" i="2"/>
  <c r="C16" i="8" s="1"/>
  <c r="C19" i="8" l="1"/>
  <c r="E19" i="8" s="1"/>
  <c r="C30" i="8"/>
  <c r="E30" i="8" s="1"/>
  <c r="A1" i="8"/>
  <c r="E37" i="19" l="1"/>
  <c r="C34" i="8" s="1"/>
  <c r="E34" i="8" s="1"/>
  <c r="C9" i="16" l="1"/>
  <c r="C16" i="16" s="1"/>
  <c r="C13" i="15" l="1"/>
  <c r="C15" i="15" s="1"/>
  <c r="C11" i="8" s="1"/>
  <c r="C33" i="16"/>
  <c r="C9" i="8" s="1"/>
  <c r="C7" i="8"/>
  <c r="C8" i="15"/>
  <c r="C9" i="15" s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<sst xmlns="http://schemas.openxmlformats.org/spreadsheetml/2006/main" count="579" uniqueCount="240">
  <si>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</si>
  <si>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</si>
  <si>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</si>
  <si>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</si>
  <si>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</si>
  <si>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</si>
  <si>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</si>
  <si>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</si>
  <si>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</si>
  <si>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</si>
  <si>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</si>
  <si>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</si>
  <si>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</si>
  <si>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</si>
  <si>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</si>
  <si>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</si>
  <si>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</si>
  <si>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</si>
  <si>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</si>
  <si>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</si>
  <si>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</si>
  <si>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</si>
  <si>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</si>
  <si>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</si>
  <si>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</si>
  <si>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</si>
  <si>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</si>
  <si>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</si>
  <si>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</si>
  <si>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</si>
  <si>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</si>
  <si>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</si>
  <si>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</si>
  <si>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</si>
  <si>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</si>
  <si>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</si>
  <si>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</si>
  <si>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</si>
  <si>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</si>
  <si>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</si>
  <si>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</si>
  <si>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</si>
  <si>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</si>
  <si>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</si>
  <si>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</si>
  <si>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</si>
  <si>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</si>
  <si>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</si>
  <si>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</si>
  <si>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</si>
  <si>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</si>
  <si>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</si>
  <si>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</si>
  <si>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</si>
  <si>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</si>
  <si>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</si>
  <si>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</si>
  <si>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</si>
  <si>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</si>
  <si>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</si>
  <si>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</si>
  <si>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</si>
  <si>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</si>
  <si>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</si>
  <si>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</si>
  <si>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</si>
  <si>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</si>
  <si>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</si>
  <si>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</si>
  <si>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</si>
  <si>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</si>
  <si>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</si>
  <si>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</si>
  <si>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</si>
  <si>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</si>
  <si>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</si>
  <si>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</si>
  <si>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</si>
  <si>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</si>
  <si>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</si>
  <si>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</si>
  <si>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</si>
  <si>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</si>
  <si>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</si>
  <si>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</si>
  <si>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</si>
  <si>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</si>
  <si>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</si>
  <si>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</si>
  <si>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</si>
  <si>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</si>
  <si>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</si>
  <si>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</si>
  <si>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</si>
  <si>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</si>
  <si>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</si>
  <si>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</si>
  <si>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</si>
  <si>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</si>
  <si>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</si>
  <si>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</si>
  <si>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</si>
  <si>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</si>
  <si>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</si>
  <si>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</si>
  <si>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</si>
  <si>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</si>
  <si>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</si>
  <si>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</si>
  <si>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</si>
  <si>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</si>
  <si>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</si>
  <si>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</si>
  <si>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</si>
  <si>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</si>
  <si>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</si>
  <si>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</si>
  <si>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</si>
  <si>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</si>
  <si>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</si>
  <si>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</si>
  <si>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</si>
  <si>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</si>
  <si>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</si>
  <si>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</si>
  <si>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</si>
  <si>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</si>
  <si>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</si>
  <si>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</si>
  <si>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</si>
  <si>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</si>
  <si>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</si>
  <si>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</si>
  <si>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</si>
  <si>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</si>
  <si>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</si>
  <si>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</si>
  <si>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</si>
  <si>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</si>
  <si>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</si>
  <si>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</si>
  <si>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</si>
  <si>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</si>
  <si>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</si>
  <si>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</si>
  <si>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</si>
  <si>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</si>
  <si>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</si>
  <si>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</si>
  <si>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</si>
  <si>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</si>
  <si>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</si>
  <si>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</si>
  <si>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</si>
  <si>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</si>
  <si>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</si>
  <si>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</si>
  <si>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</si>
  <si>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</si>
  <si>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</si>
  <si>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</si>
  <si>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</si>
  <si>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</si>
  <si>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</si>
  <si>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</si>
  <si>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</si>
  <si>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</si>
  <si>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</si>
  <si>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</si>
  <si>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</si>
  <si>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</si>
  <si>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</si>
  <si>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</si>
  <si>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</si>
  <si>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</si>
  <si>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</si>
  <si>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</si>
  <si>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</si>
  <si>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</si>
  <si>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</si>
  <si>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</si>
  <si>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</si>
  <si>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</si>
  <si>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</si>
  <si>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</si>
  <si>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</si>
  <si>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</si>
  <si>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</si>
  <si>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</si>
  <si>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</si>
  <si>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</si>
  <si>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</si>
  <si>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</si>
  <si>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</si>
  <si>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</si>
  <si>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Ledelsessystem</t>
  </si>
  <si>
    <t>Brønde</t>
  </si>
  <si>
    <t>Efterbehandlingsanlæg (sandfilter), Konstruktioner</t>
  </si>
  <si>
    <t>Efterbehandlingsanlæg (sandfilter), Mek/EL</t>
  </si>
  <si>
    <t>Efterbehandlingsanlæg (sandfilter), SRO</t>
  </si>
  <si>
    <t>Efterklaringstanke, Konstruktioner</t>
  </si>
  <si>
    <t>Efterklaringstanke, Mek/El</t>
  </si>
  <si>
    <t>Forklaring, Konstruktioner</t>
  </si>
  <si>
    <t>Indløb med riste, Konstruktioner</t>
  </si>
  <si>
    <t>Indløb med riste, Mek/EL</t>
  </si>
  <si>
    <t>Indløb med riste, SRO</t>
  </si>
  <si>
    <t xml:space="preserve">Ledningsnet ≤ Ø 200 mm </t>
  </si>
  <si>
    <t>Mindre renseanlæg &lt; 5.000 PE uden mulighed for opdeling</t>
  </si>
  <si>
    <t>Pumpestationer i brønde (&lt; 6,25 m2), Konstruktioner</t>
  </si>
  <si>
    <t>Pumpestationer i brønde (&lt; 6,25 m2), Mek/EL</t>
  </si>
  <si>
    <t>Pumpestationer i brønde (&lt; 6,25 m2), SRO</t>
  </si>
  <si>
    <t>Sand- og fedtfang, Kontruktioner</t>
  </si>
  <si>
    <t>Sand- og fedtfang, Mek/EL</t>
  </si>
  <si>
    <t>Sand- og fedtfang, SRO</t>
  </si>
  <si>
    <t>Slutafvanding, slam - højteknologisk (centrifuger), Konstruktioner</t>
  </si>
  <si>
    <t>Tryksatte minipumpestationer (husstandssystemer)</t>
  </si>
  <si>
    <t xml:space="preserve">Ø 200 mm &lt; Ledningsnet ≤ Ø 500 mm </t>
  </si>
  <si>
    <t>Ø 500 mm &lt; Ledningsnet ≤ Ø 800 mm</t>
  </si>
  <si>
    <t>Strømpeforing ≤ Ø 200 mm</t>
  </si>
  <si>
    <t>Strømpeforing Ø 200 mm &lt; Ledningsnet ≤ Ø 500 mm</t>
  </si>
  <si>
    <t>Adm.- og lager bygning</t>
  </si>
  <si>
    <t>Produktionsanlæg og maskiner</t>
  </si>
  <si>
    <t>Andre anlæg, driftsmateriel og inventar</t>
  </si>
  <si>
    <t>2014</t>
  </si>
  <si>
    <t>75</t>
  </si>
  <si>
    <t>60</t>
  </si>
  <si>
    <t>20</t>
  </si>
  <si>
    <t>10</t>
  </si>
  <si>
    <t>40</t>
  </si>
  <si>
    <t>50</t>
  </si>
  <si>
    <t>30</t>
  </si>
  <si>
    <t>Forafvanding, slam, Konstruktion</t>
  </si>
  <si>
    <t>Ledningsnet &gt; Ø 1600 mm (rørbassiner og transportledninger)</t>
  </si>
  <si>
    <t>Ejendomsskatter</t>
  </si>
  <si>
    <t>Spildevandsafgift</t>
  </si>
  <si>
    <t>Køb af ydelser og produkter, der er omfattet af prisloftreguleringen, hos et andet selskab</t>
  </si>
  <si>
    <t>Del af tidligere godkendte tillæg vedrørende omkostninger i 2014</t>
  </si>
  <si>
    <t>Tønder Spildevand AS</t>
  </si>
  <si>
    <t>S096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</si>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</sst>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5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237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238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29" t="s">
        <v>58</v>
      </c>
      <c r="E8" s="229"/>
      <c r="F8" s="229"/>
      <c r="G8" s="123"/>
      <c r="H8" s="123"/>
      <c r="I8" s="123"/>
    </row>
    <row r="9" spans="1:9" x14ac:dyDescent="0.25">
      <c r="A9" s="121"/>
      <c r="B9" s="121"/>
      <c r="C9" s="121"/>
      <c r="D9" s="240" t="s">
        <v>110</v>
      </c>
      <c r="E9" s="240"/>
      <c r="F9" s="240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30" t="s">
        <v>59</v>
      </c>
      <c r="E13" s="230"/>
      <c r="F13" s="230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31" t="s">
        <v>60</v>
      </c>
      <c r="E16" s="232"/>
      <c r="F16" s="233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4" t="s">
        <v>2</v>
      </c>
      <c r="E17" s="235"/>
      <c r="F17" s="236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4" t="s">
        <v>135</v>
      </c>
      <c r="E18" s="235"/>
      <c r="F18" s="236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37" t="s">
        <v>44</v>
      </c>
      <c r="E19" s="238"/>
      <c r="F19" s="239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37" t="s">
        <v>61</v>
      </c>
      <c r="E20" s="238"/>
      <c r="F20" s="239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37" t="s">
        <v>91</v>
      </c>
      <c r="E21" s="238"/>
      <c r="F21" s="239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37" t="s">
        <v>62</v>
      </c>
      <c r="E22" s="238"/>
      <c r="F22" s="239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59" t="s">
        <v>42</v>
      </c>
      <c r="E23" s="260"/>
      <c r="F23" s="261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56" t="s">
        <v>63</v>
      </c>
      <c r="E24" s="257"/>
      <c r="F24" s="258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53" t="s">
        <v>64</v>
      </c>
      <c r="E25" s="254"/>
      <c r="F25" s="255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50" t="s">
        <v>43</v>
      </c>
      <c r="E26" s="251"/>
      <c r="F26" s="252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47" t="s">
        <v>65</v>
      </c>
      <c r="E27" s="248"/>
      <c r="F27" s="249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41" t="s">
        <v>145</v>
      </c>
      <c r="E28" s="242"/>
      <c r="F28" s="243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44" t="s">
        <v>146</v>
      </c>
      <c r="E29" s="245"/>
      <c r="F29" s="246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  <mergeCell ref="D8:F8"/>
    <mergeCell ref="D13:F13"/>
    <mergeCell ref="D16:F16"/>
    <mergeCell ref="D17:F17"/>
    <mergeCell ref="D19:F19"/>
    <mergeCell ref="D9:F9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5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Tønder Spildevand AS</v>
      </c>
      <c r="B1" s="56"/>
      <c r="C1" s="56"/>
      <c r="D1" s="56"/>
      <c r="E1" s="56"/>
    </row>
    <row r="2" spans="1:5" x14ac:dyDescent="0.25">
      <c r="A2" s="222" t="str">
        <f>'1. Forside'!A2</f>
        <v>S096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5" t="s">
        <v>125</v>
      </c>
      <c r="C4" s="265"/>
      <c r="D4" s="265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 t="s">
        <v>195</v>
      </c>
      <c r="C7" s="51">
        <v>250000</v>
      </c>
      <c r="D7" s="191" t="s">
        <v>0</v>
      </c>
      <c r="E7" s="56"/>
    </row>
    <row r="8" spans="1:5" x14ac:dyDescent="0.25">
      <c r="A8" s="56"/>
      <c r="B8" s="54" t="s">
        <v>36</v>
      </c>
      <c r="C8" s="55">
        <f>SUM(C7:C7)</f>
        <v>250000</v>
      </c>
      <c r="D8" s="192" t="s">
        <v>0</v>
      </c>
      <c r="E8" s="56"/>
    </row>
    <row r="9" spans="1:5" x14ac:dyDescent="0.25">
      <c r="A9" s="56"/>
      <c r="B9" s="56"/>
      <c r="C9" s="183"/>
      <c r="D9" s="56"/>
      <c r="E9" s="56"/>
    </row>
    <row r="10" spans="1:5" x14ac:dyDescent="0.25">
      <c r="A10" s="56"/>
      <c r="B10" s="56"/>
      <c r="C10" s="183"/>
      <c r="D10" s="56"/>
      <c r="E10" s="56"/>
    </row>
    <row r="11" spans="1:5" ht="27.2" customHeight="1" x14ac:dyDescent="0.25">
      <c r="A11" s="56"/>
      <c r="B11" s="20" t="s">
        <v>154</v>
      </c>
      <c r="C11" s="193"/>
      <c r="D11" s="190"/>
      <c r="E11" s="56"/>
    </row>
    <row r="12" spans="1:5" ht="16.7" customHeight="1" x14ac:dyDescent="0.25">
      <c r="A12" s="56"/>
      <c r="B12" s="108" t="s">
        <v>155</v>
      </c>
      <c r="C12" s="19">
        <v>283583</v>
      </c>
      <c r="D12" s="153" t="s">
        <v>0</v>
      </c>
      <c r="E12" s="56"/>
    </row>
    <row r="13" spans="1:5" ht="16.7" customHeight="1" x14ac:dyDescent="0.25">
      <c r="A13" s="56"/>
      <c r="B13" s="108" t="s">
        <v>156</v>
      </c>
      <c r="C13" s="40">
        <v>100000</v>
      </c>
      <c r="D13" s="153" t="s">
        <v>0</v>
      </c>
      <c r="E13" s="56"/>
    </row>
    <row r="14" spans="1:5" x14ac:dyDescent="0.25">
      <c r="A14" s="56"/>
      <c r="B14" s="28" t="s">
        <v>157</v>
      </c>
      <c r="C14" s="55">
        <f>C12-C13</f>
        <v>183583</v>
      </c>
      <c r="D14" s="155" t="s">
        <v>0</v>
      </c>
      <c r="E14" s="56"/>
    </row>
    <row r="15" spans="1:5" ht="15.75" x14ac:dyDescent="0.25">
      <c r="A15" s="56"/>
      <c r="B15" s="194"/>
      <c r="C15" s="56"/>
      <c r="D15" s="56"/>
      <c r="E15" s="56"/>
    </row>
    <row r="16" spans="1:5" ht="15.75" x14ac:dyDescent="0.25">
      <c r="A16" s="56"/>
      <c r="B16" s="194"/>
      <c r="C16" s="56"/>
      <c r="D16" s="56"/>
      <c r="E16" s="56"/>
    </row>
    <row r="17" spans="1:5" ht="15.75" x14ac:dyDescent="0.25">
      <c r="A17" s="56"/>
      <c r="B17" s="194"/>
      <c r="C17" s="56"/>
      <c r="D17" s="56"/>
      <c r="E17" s="56"/>
    </row>
    <row r="18" spans="1:5" ht="15.75" hidden="1" x14ac:dyDescent="0.25">
      <c r="B18" s="195"/>
      <c r="E18" s="196"/>
    </row>
    <row r="19" spans="1:5" ht="15.75" hidden="1" x14ac:dyDescent="0.25">
      <c r="B19" s="196"/>
      <c r="C19" s="196"/>
    </row>
    <row r="20" spans="1:5" ht="15.75" hidden="1" x14ac:dyDescent="0.25">
      <c r="B20" s="196"/>
      <c r="E20" s="196"/>
    </row>
    <row r="21" spans="1:5" ht="15.75" hidden="1" x14ac:dyDescent="0.25">
      <c r="B21" s="196"/>
      <c r="D21" s="196"/>
    </row>
    <row r="22" spans="1:5" ht="15.75" hidden="1" x14ac:dyDescent="0.25">
      <c r="B22" s="196"/>
      <c r="C22" s="196"/>
    </row>
    <row r="23" spans="1:5" ht="15.75" hidden="1" x14ac:dyDescent="0.25">
      <c r="B23" s="196"/>
      <c r="C23" s="196"/>
    </row>
    <row r="24" spans="1:5" ht="15.75" hidden="1" x14ac:dyDescent="0.25">
      <c r="B24" s="196"/>
      <c r="D24" s="196"/>
    </row>
    <row r="25" spans="1:5" ht="15.75" hidden="1" x14ac:dyDescent="0.25">
      <c r="B25" s="196"/>
      <c r="D25" s="196"/>
    </row>
    <row r="26" spans="1:5" ht="15.75" hidden="1" x14ac:dyDescent="0.25">
      <c r="B26" s="196"/>
      <c r="D26" s="196"/>
    </row>
    <row r="27" spans="1:5" ht="15.75" hidden="1" x14ac:dyDescent="0.25">
      <c r="B27" s="195"/>
      <c r="C27" s="195"/>
    </row>
    <row r="28" spans="1:5" hidden="1" x14ac:dyDescent="0.25"/>
    <row r="29" spans="1:5" hidden="1" x14ac:dyDescent="0.25"/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t="15.75" hidden="1" x14ac:dyDescent="0.25">
      <c r="B53" s="196"/>
    </row>
    <row r="54" spans="2:2" ht="15.75" hidden="1" x14ac:dyDescent="0.25">
      <c r="B54" s="196"/>
    </row>
    <row r="55" spans="2:2" ht="15.75" hidden="1" x14ac:dyDescent="0.25">
      <c r="B55" s="196"/>
    </row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5"/>
    </row>
    <row r="63" spans="2:2" hidden="1" x14ac:dyDescent="0.25"/>
    <row r="64" spans="2:2" hidden="1" x14ac:dyDescent="0.25"/>
    <row r="65" spans="1:5" hidden="1" x14ac:dyDescent="0.25">
      <c r="A65" s="186"/>
      <c r="B65" s="186"/>
      <c r="C65" s="186"/>
      <c r="D65" s="186"/>
      <c r="E65" s="186"/>
    </row>
    <row r="66" spans="1:5" hidden="1" x14ac:dyDescent="0.25">
      <c r="A66" s="186"/>
      <c r="B66" s="186"/>
      <c r="C66" s="186"/>
      <c r="D66" s="186"/>
      <c r="E66" s="186"/>
    </row>
    <row r="67" spans="1:5" hidden="1" x14ac:dyDescent="0.25">
      <c r="A67" s="186"/>
      <c r="B67" s="186"/>
      <c r="C67" s="186"/>
      <c r="D67" s="186"/>
      <c r="E67" s="186"/>
    </row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/>
    <row r="73" spans="1:5" hidden="1" x14ac:dyDescent="0.25"/>
    <row r="74" spans="1:5" hidden="1" x14ac:dyDescent="0.25"/>
    <row r="75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Tønder Spildevand AS</v>
      </c>
      <c r="B1" s="26"/>
      <c r="C1" s="26"/>
      <c r="D1" s="26"/>
      <c r="E1" s="26"/>
    </row>
    <row r="2" spans="1:5" x14ac:dyDescent="0.25">
      <c r="A2" s="223" t="str">
        <f>'1. Forside'!A2</f>
        <v>S096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5" t="s">
        <v>124</v>
      </c>
      <c r="C4" s="265"/>
      <c r="D4" s="265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2" t="s">
        <v>158</v>
      </c>
      <c r="C7" s="273"/>
      <c r="D7" s="274"/>
      <c r="E7" s="26"/>
    </row>
    <row r="8" spans="1:5" x14ac:dyDescent="0.25">
      <c r="A8" s="26"/>
      <c r="B8" s="213"/>
      <c r="C8" s="51"/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0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2" t="s">
        <v>159</v>
      </c>
      <c r="C12" s="273"/>
      <c r="D12" s="274"/>
      <c r="E12" s="26"/>
    </row>
    <row r="13" spans="1:5" ht="15.75" customHeight="1" x14ac:dyDescent="0.25">
      <c r="A13" s="26"/>
      <c r="B13" s="108" t="s">
        <v>160</v>
      </c>
      <c r="C13" s="19"/>
      <c r="D13" s="153" t="s">
        <v>0</v>
      </c>
      <c r="E13" s="26"/>
    </row>
    <row r="14" spans="1:5" x14ac:dyDescent="0.25">
      <c r="A14" s="26"/>
      <c r="B14" s="108" t="s">
        <v>161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Tønder Spildevand AS</v>
      </c>
      <c r="B1" s="26"/>
      <c r="C1" s="26"/>
      <c r="D1" s="26"/>
      <c r="E1" s="26"/>
    </row>
    <row r="2" spans="1:5" x14ac:dyDescent="0.25">
      <c r="A2" s="223" t="str">
        <f>'1. Forside'!A2</f>
        <v>S096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2" t="s">
        <v>123</v>
      </c>
      <c r="C4" s="262"/>
      <c r="D4" s="262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2480000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98430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2381570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2383984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1280000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1103984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Tønder Spildevand AS</v>
      </c>
      <c r="B1" s="26"/>
      <c r="C1" s="26"/>
      <c r="D1" s="26"/>
      <c r="E1" s="26"/>
    </row>
    <row r="2" spans="1:5" x14ac:dyDescent="0.25">
      <c r="A2" s="223" t="str">
        <f>'1. Forside'!A2</f>
        <v>S096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5" t="s">
        <v>122</v>
      </c>
      <c r="C4" s="265"/>
      <c r="D4" s="265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-8712050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-5017083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-3694967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5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f>IF(C7=0,0,C9/C10)</f>
        <v>-738993.4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Tønder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S096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121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76344021.913860962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39955105.165707313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1372380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-1060643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2325773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42592615.165707313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1126023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1126023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0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-2304231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-17752296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-7822083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-419204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0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-28297814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15420824.165707313</v>
      </c>
      <c r="D27" s="79" t="s">
        <v>0</v>
      </c>
      <c r="E27" s="10">
        <f>IF(C27&lt;0,0,-C27)</f>
        <v>-15420824.165707313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0</v>
      </c>
      <c r="D29" s="79" t="s">
        <v>0</v>
      </c>
      <c r="E29" s="10">
        <f>-C29</f>
        <v>0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>
        <v>0</v>
      </c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68580362.129999995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1060855.3999999999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69641217.530000001</v>
      </c>
      <c r="D36" s="79" t="s">
        <v>0</v>
      </c>
      <c r="E36" s="10">
        <f>-C36</f>
        <v>-69641217.530000001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-8718019.7818463519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Tønder Spildevand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S096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2" t="s">
        <v>171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0</v>
      </c>
      <c r="D7" s="224" t="s">
        <v>0</v>
      </c>
      <c r="E7" s="225">
        <v>0</v>
      </c>
      <c r="F7" s="224" t="s">
        <v>0</v>
      </c>
      <c r="G7" s="225">
        <v>0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0</v>
      </c>
      <c r="F8" s="224" t="s">
        <v>0</v>
      </c>
      <c r="G8" s="226">
        <v>0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0</v>
      </c>
      <c r="F9" s="224" t="s">
        <v>0</v>
      </c>
      <c r="G9" s="226">
        <v>0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0</v>
      </c>
      <c r="D11" s="228" t="s">
        <v>0</v>
      </c>
      <c r="E11" s="55">
        <f>C11+E7-E8-E9</f>
        <v>0</v>
      </c>
      <c r="F11" s="228" t="s">
        <v>0</v>
      </c>
      <c r="G11" s="55">
        <f>E11+G7-G8-G9</f>
        <v>0</v>
      </c>
      <c r="H11" s="228" t="s">
        <v>0</v>
      </c>
      <c r="I11" s="55">
        <f>G11+I7-I8-I9</f>
        <v>0</v>
      </c>
      <c r="J11" s="228" t="s">
        <v>0</v>
      </c>
      <c r="K11" s="55">
        <f>K7-K8-K9+K10+I11</f>
        <v>0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topLeftCell="A4" zoomScaleNormal="90" workbookViewId="0"/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Tønder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S096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109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27980391.360192582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-106325.48716873181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0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27874065.873023849</v>
      </c>
      <c r="D13" s="79" t="s">
        <v>0</v>
      </c>
      <c r="E13" s="6">
        <f>C13</f>
        <v>27874065.873023849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39048508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239</v>
      </c>
      <c r="C16" s="14">
        <f>'6. Gennemførte investeringer'!F39</f>
        <v>4123476.3050000002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1172576.6133333333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investeringer'!F56</f>
        <v>1408528.3333333335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45753089.251666673</v>
      </c>
      <c r="D19" s="79" t="s">
        <v>0</v>
      </c>
      <c r="E19" s="8">
        <f>C19</f>
        <v>45753089.251666673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omkostninger'!C11</f>
        <v>2079299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189</v>
      </c>
      <c r="C22" s="14">
        <f>'9. 1-1 omkostninger'!C17</f>
        <v>134100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omkostninger'!C23</f>
        <v>812387.41000000015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servicemål'!C8</f>
        <v>250000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servicemål'!C14</f>
        <v>183583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190</v>
      </c>
      <c r="C26" s="14">
        <f>'11. Klimatilpasning'!C9</f>
        <v>0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191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192</v>
      </c>
      <c r="C28" s="14">
        <f>'12. Nettofinansielle poster'!C9</f>
        <v>2381570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1103984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6944923.4100000001</v>
      </c>
      <c r="D30" s="79" t="s">
        <v>0</v>
      </c>
      <c r="E30" s="6">
        <f>C30</f>
        <v>6944923.4100000001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-738993.4</v>
      </c>
      <c r="D32" s="79" t="s">
        <v>0</v>
      </c>
      <c r="E32" s="10">
        <f>C32</f>
        <v>-738993.4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194</v>
      </c>
      <c r="C34" s="11">
        <f>'14. Kontrol med indtægtsrammen'!E37</f>
        <v>-8718019.7818463519</v>
      </c>
      <c r="D34" s="79" t="s">
        <v>0</v>
      </c>
      <c r="E34" s="12">
        <f>C34</f>
        <v>-8718019.7818463519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71115065.352844149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1996876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35.61316043301845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Tønder Spildevand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S096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2" t="s">
        <v>131</v>
      </c>
      <c r="C4" s="262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27996718.587754626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-210576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C7-C8</f>
        <v>28207294.587754626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3238987.1183999996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3061355.8908379553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-177631.22756204428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28029663.360192582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236</v>
      </c>
      <c r="C25" s="19">
        <v>5982392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184</v>
      </c>
      <c r="C26" s="19">
        <v>5933120</v>
      </c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-49272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185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27980391.360192582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186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-106325.48716873181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Tønder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S096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130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24328950.287687451</v>
      </c>
      <c r="D7" s="153" t="s">
        <v>0</v>
      </c>
      <c r="E7" s="26"/>
    </row>
    <row r="8" spans="1:5" ht="14.1" customHeight="1" x14ac:dyDescent="0.25">
      <c r="A8" s="26"/>
      <c r="B8" s="22" t="s">
        <v>187</v>
      </c>
      <c r="C8" s="40">
        <f>'3. Driftsomkostninger'!C31+'3. Driftsomkostninger'!C33</f>
        <v>27874065.873023849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27980391.360192582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188</v>
      </c>
      <c r="C19" s="218">
        <v>0</v>
      </c>
      <c r="D19" s="153" t="s">
        <v>0</v>
      </c>
      <c r="E19" s="26"/>
    </row>
    <row r="20" spans="1:5" ht="14.1" customHeight="1" x14ac:dyDescent="0.25">
      <c r="A20" s="26"/>
      <c r="B20" s="28" t="s">
        <v>193</v>
      </c>
      <c r="C20" s="27">
        <v>0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Tønder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S096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129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1697491025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39048508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39048508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17"/>
  <sheetViews>
    <sheetView view="pageLayout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Tønder Spildevand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S096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3" t="s">
        <v>133</v>
      </c>
      <c r="C4" s="263"/>
      <c r="D4" s="263"/>
      <c r="E4" s="263"/>
      <c r="F4" s="263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4" t="s">
        <v>52</v>
      </c>
      <c r="G7" s="264"/>
      <c r="H7" s="26"/>
    </row>
    <row r="8" spans="1:8" s="150" customFormat="1" x14ac:dyDescent="0.25">
      <c r="A8" s="26"/>
      <c r="B8" s="29" t="s">
        <v>196</v>
      </c>
      <c r="C8" s="30" t="s">
        <v>223</v>
      </c>
      <c r="D8" s="31" t="s">
        <v>224</v>
      </c>
      <c r="E8" s="32">
        <v>3011910</v>
      </c>
      <c r="F8" s="34">
        <f t="shared" ref="F8" si="0">E8/D8</f>
        <v>40158.800000000003</v>
      </c>
      <c r="G8" s="35" t="s">
        <v>0</v>
      </c>
      <c r="H8" s="26"/>
    </row>
    <row r="9" spans="1:8" s="150" customFormat="1" x14ac:dyDescent="0.25">
      <c r="A9" s="26"/>
      <c r="B9" s="29" t="s">
        <v>197</v>
      </c>
      <c r="C9" s="30" t="s">
        <v>223</v>
      </c>
      <c r="D9" s="31" t="s">
        <v>225</v>
      </c>
      <c r="E9" s="32">
        <v>5101620</v>
      </c>
      <c r="F9" s="34">
        <f t="shared" ref="F9:F36" si="1">E9/D9</f>
        <v>85027</v>
      </c>
      <c r="G9" s="35" t="s">
        <v>0</v>
      </c>
      <c r="H9" s="26"/>
    </row>
    <row r="10" spans="1:8" s="150" customFormat="1" x14ac:dyDescent="0.25">
      <c r="A10" s="26"/>
      <c r="B10" s="29" t="s">
        <v>198</v>
      </c>
      <c r="C10" s="30" t="s">
        <v>223</v>
      </c>
      <c r="D10" s="31" t="s">
        <v>226</v>
      </c>
      <c r="E10" s="32">
        <v>3713979</v>
      </c>
      <c r="F10" s="34">
        <f t="shared" si="1"/>
        <v>185698.95</v>
      </c>
      <c r="G10" s="35" t="s">
        <v>0</v>
      </c>
      <c r="H10" s="26"/>
    </row>
    <row r="11" spans="1:8" s="150" customFormat="1" x14ac:dyDescent="0.25">
      <c r="A11" s="26"/>
      <c r="B11" s="29" t="s">
        <v>199</v>
      </c>
      <c r="C11" s="30" t="s">
        <v>223</v>
      </c>
      <c r="D11" s="31" t="s">
        <v>227</v>
      </c>
      <c r="E11" s="32">
        <v>462547</v>
      </c>
      <c r="F11" s="34">
        <f t="shared" si="1"/>
        <v>46254.7</v>
      </c>
      <c r="G11" s="35" t="s">
        <v>0</v>
      </c>
      <c r="H11" s="26"/>
    </row>
    <row r="12" spans="1:8" s="150" customFormat="1" x14ac:dyDescent="0.25">
      <c r="A12" s="26"/>
      <c r="B12" s="29" t="s">
        <v>200</v>
      </c>
      <c r="C12" s="30" t="s">
        <v>223</v>
      </c>
      <c r="D12" s="31" t="s">
        <v>225</v>
      </c>
      <c r="E12" s="32">
        <v>6535920</v>
      </c>
      <c r="F12" s="34">
        <f t="shared" si="1"/>
        <v>108932</v>
      </c>
      <c r="G12" s="35" t="s">
        <v>0</v>
      </c>
      <c r="H12" s="26"/>
    </row>
    <row r="13" spans="1:8" s="150" customFormat="1" x14ac:dyDescent="0.25">
      <c r="A13" s="26"/>
      <c r="B13" s="29" t="s">
        <v>201</v>
      </c>
      <c r="C13" s="30" t="s">
        <v>223</v>
      </c>
      <c r="D13" s="31" t="s">
        <v>226</v>
      </c>
      <c r="E13" s="32">
        <v>4135713</v>
      </c>
      <c r="F13" s="34">
        <f t="shared" si="1"/>
        <v>206785.65</v>
      </c>
      <c r="G13" s="35" t="s">
        <v>0</v>
      </c>
      <c r="H13" s="26"/>
    </row>
    <row r="14" spans="1:8" s="150" customFormat="1" x14ac:dyDescent="0.25">
      <c r="A14" s="26"/>
      <c r="B14" s="29" t="s">
        <v>202</v>
      </c>
      <c r="C14" s="30" t="s">
        <v>223</v>
      </c>
      <c r="D14" s="31" t="s">
        <v>225</v>
      </c>
      <c r="E14" s="32">
        <v>1210784</v>
      </c>
      <c r="F14" s="34">
        <f t="shared" si="1"/>
        <v>20179.733333333334</v>
      </c>
      <c r="G14" s="35" t="s">
        <v>0</v>
      </c>
      <c r="H14" s="26"/>
    </row>
    <row r="15" spans="1:8" s="150" customFormat="1" x14ac:dyDescent="0.25">
      <c r="A15" s="26"/>
      <c r="B15" s="29" t="s">
        <v>203</v>
      </c>
      <c r="C15" s="30" t="s">
        <v>223</v>
      </c>
      <c r="D15" s="31" t="s">
        <v>225</v>
      </c>
      <c r="E15" s="32">
        <v>1265202</v>
      </c>
      <c r="F15" s="34">
        <f t="shared" si="1"/>
        <v>21086.7</v>
      </c>
      <c r="G15" s="35" t="s">
        <v>0</v>
      </c>
      <c r="H15" s="26"/>
    </row>
    <row r="16" spans="1:8" s="150" customFormat="1" x14ac:dyDescent="0.25">
      <c r="A16" s="26"/>
      <c r="B16" s="29" t="s">
        <v>204</v>
      </c>
      <c r="C16" s="30" t="s">
        <v>223</v>
      </c>
      <c r="D16" s="31" t="s">
        <v>226</v>
      </c>
      <c r="E16" s="32">
        <v>993115</v>
      </c>
      <c r="F16" s="34">
        <f t="shared" si="1"/>
        <v>49655.75</v>
      </c>
      <c r="G16" s="35" t="s">
        <v>0</v>
      </c>
      <c r="H16" s="26"/>
    </row>
    <row r="17" spans="1:8" s="150" customFormat="1" x14ac:dyDescent="0.25">
      <c r="A17" s="26"/>
      <c r="B17" s="29" t="s">
        <v>205</v>
      </c>
      <c r="C17" s="30" t="s">
        <v>223</v>
      </c>
      <c r="D17" s="31" t="s">
        <v>227</v>
      </c>
      <c r="E17" s="32">
        <v>40813</v>
      </c>
      <c r="F17" s="34">
        <f t="shared" si="1"/>
        <v>4081.3</v>
      </c>
      <c r="G17" s="35" t="s">
        <v>0</v>
      </c>
      <c r="H17" s="26"/>
    </row>
    <row r="18" spans="1:8" s="150" customFormat="1" x14ac:dyDescent="0.25">
      <c r="A18" s="26"/>
      <c r="B18" s="29" t="s">
        <v>206</v>
      </c>
      <c r="C18" s="30" t="s">
        <v>223</v>
      </c>
      <c r="D18" s="31" t="s">
        <v>224</v>
      </c>
      <c r="E18" s="32">
        <v>1155502</v>
      </c>
      <c r="F18" s="34">
        <f t="shared" si="1"/>
        <v>15406.693333333333</v>
      </c>
      <c r="G18" s="35" t="s">
        <v>0</v>
      </c>
      <c r="H18" s="26"/>
    </row>
    <row r="19" spans="1:8" s="150" customFormat="1" x14ac:dyDescent="0.25">
      <c r="A19" s="26"/>
      <c r="B19" s="29" t="s">
        <v>207</v>
      </c>
      <c r="C19" s="30" t="s">
        <v>223</v>
      </c>
      <c r="D19" s="31" t="s">
        <v>228</v>
      </c>
      <c r="E19" s="32">
        <v>759988</v>
      </c>
      <c r="F19" s="34">
        <f t="shared" si="1"/>
        <v>18999.7</v>
      </c>
      <c r="G19" s="35" t="s">
        <v>0</v>
      </c>
      <c r="H19" s="26"/>
    </row>
    <row r="20" spans="1:8" s="150" customFormat="1" x14ac:dyDescent="0.25">
      <c r="A20" s="26"/>
      <c r="B20" s="29" t="s">
        <v>208</v>
      </c>
      <c r="C20" s="30" t="s">
        <v>223</v>
      </c>
      <c r="D20" s="31" t="s">
        <v>229</v>
      </c>
      <c r="E20" s="32">
        <v>652545</v>
      </c>
      <c r="F20" s="34">
        <f t="shared" si="1"/>
        <v>13050.9</v>
      </c>
      <c r="G20" s="35" t="s">
        <v>0</v>
      </c>
      <c r="H20" s="26"/>
    </row>
    <row r="21" spans="1:8" s="150" customFormat="1" x14ac:dyDescent="0.25">
      <c r="A21" s="26"/>
      <c r="B21" s="29" t="s">
        <v>209</v>
      </c>
      <c r="C21" s="30" t="s">
        <v>223</v>
      </c>
      <c r="D21" s="31" t="s">
        <v>226</v>
      </c>
      <c r="E21" s="32">
        <v>805056</v>
      </c>
      <c r="F21" s="34">
        <f t="shared" si="1"/>
        <v>40252.800000000003</v>
      </c>
      <c r="G21" s="35" t="s">
        <v>0</v>
      </c>
      <c r="H21" s="26"/>
    </row>
    <row r="22" spans="1:8" s="150" customFormat="1" x14ac:dyDescent="0.25">
      <c r="A22" s="26"/>
      <c r="B22" s="29" t="s">
        <v>210</v>
      </c>
      <c r="C22" s="30" t="s">
        <v>223</v>
      </c>
      <c r="D22" s="31" t="s">
        <v>227</v>
      </c>
      <c r="E22" s="32">
        <v>202434</v>
      </c>
      <c r="F22" s="34">
        <f t="shared" si="1"/>
        <v>20243.400000000001</v>
      </c>
      <c r="G22" s="35" t="s">
        <v>0</v>
      </c>
      <c r="H22" s="26"/>
    </row>
    <row r="23" spans="1:8" s="150" customFormat="1" x14ac:dyDescent="0.25">
      <c r="A23" s="26"/>
      <c r="B23" s="29" t="s">
        <v>211</v>
      </c>
      <c r="C23" s="30" t="s">
        <v>223</v>
      </c>
      <c r="D23" s="31" t="s">
        <v>225</v>
      </c>
      <c r="E23" s="32">
        <v>353712</v>
      </c>
      <c r="F23" s="34">
        <f t="shared" si="1"/>
        <v>5895.2</v>
      </c>
      <c r="G23" s="35" t="s">
        <v>0</v>
      </c>
      <c r="H23" s="26"/>
    </row>
    <row r="24" spans="1:8" s="150" customFormat="1" x14ac:dyDescent="0.25">
      <c r="A24" s="26"/>
      <c r="B24" s="29" t="s">
        <v>212</v>
      </c>
      <c r="C24" s="30" t="s">
        <v>223</v>
      </c>
      <c r="D24" s="31" t="s">
        <v>226</v>
      </c>
      <c r="E24" s="32">
        <v>285691</v>
      </c>
      <c r="F24" s="34">
        <f t="shared" si="1"/>
        <v>14284.55</v>
      </c>
      <c r="G24" s="35" t="s">
        <v>0</v>
      </c>
      <c r="H24" s="26"/>
    </row>
    <row r="25" spans="1:8" s="150" customFormat="1" x14ac:dyDescent="0.25">
      <c r="A25" s="26"/>
      <c r="B25" s="29" t="s">
        <v>213</v>
      </c>
      <c r="C25" s="30" t="s">
        <v>223</v>
      </c>
      <c r="D25" s="31" t="s">
        <v>227</v>
      </c>
      <c r="E25" s="32">
        <v>13604</v>
      </c>
      <c r="F25" s="34">
        <f t="shared" si="1"/>
        <v>1360.4</v>
      </c>
      <c r="G25" s="35" t="s">
        <v>0</v>
      </c>
      <c r="H25" s="26"/>
    </row>
    <row r="26" spans="1:8" s="150" customFormat="1" x14ac:dyDescent="0.25">
      <c r="A26" s="26"/>
      <c r="B26" s="29" t="s">
        <v>214</v>
      </c>
      <c r="C26" s="30" t="s">
        <v>223</v>
      </c>
      <c r="D26" s="31" t="s">
        <v>225</v>
      </c>
      <c r="E26" s="32">
        <v>321813</v>
      </c>
      <c r="F26" s="34">
        <f t="shared" si="1"/>
        <v>5363.55</v>
      </c>
      <c r="G26" s="35" t="s">
        <v>0</v>
      </c>
      <c r="H26" s="26"/>
    </row>
    <row r="27" spans="1:8" s="150" customFormat="1" x14ac:dyDescent="0.25">
      <c r="A27" s="26"/>
      <c r="B27" s="29" t="s">
        <v>215</v>
      </c>
      <c r="C27" s="30" t="s">
        <v>223</v>
      </c>
      <c r="D27" s="31" t="s">
        <v>230</v>
      </c>
      <c r="E27" s="32">
        <v>318030</v>
      </c>
      <c r="F27" s="34">
        <f t="shared" si="1"/>
        <v>10601</v>
      </c>
      <c r="G27" s="35" t="s">
        <v>0</v>
      </c>
      <c r="H27" s="26"/>
    </row>
    <row r="28" spans="1:8" s="150" customFormat="1" x14ac:dyDescent="0.25">
      <c r="A28" s="26"/>
      <c r="B28" s="29" t="s">
        <v>216</v>
      </c>
      <c r="C28" s="30" t="s">
        <v>223</v>
      </c>
      <c r="D28" s="31" t="s">
        <v>224</v>
      </c>
      <c r="E28" s="32">
        <v>2914838</v>
      </c>
      <c r="F28" s="34">
        <f t="shared" si="1"/>
        <v>38864.506666666668</v>
      </c>
      <c r="G28" s="35" t="s">
        <v>0</v>
      </c>
      <c r="H28" s="26"/>
    </row>
    <row r="29" spans="1:8" s="150" customFormat="1" x14ac:dyDescent="0.25">
      <c r="A29" s="26"/>
      <c r="B29" s="29" t="s">
        <v>217</v>
      </c>
      <c r="C29" s="30" t="s">
        <v>223</v>
      </c>
      <c r="D29" s="31" t="s">
        <v>224</v>
      </c>
      <c r="E29" s="32">
        <v>1331</v>
      </c>
      <c r="F29" s="34">
        <f t="shared" si="1"/>
        <v>17.746666666666666</v>
      </c>
      <c r="G29" s="35" t="s">
        <v>0</v>
      </c>
      <c r="H29" s="26"/>
    </row>
    <row r="30" spans="1:8" s="150" customFormat="1" x14ac:dyDescent="0.25">
      <c r="A30" s="26"/>
      <c r="B30" s="29" t="s">
        <v>222</v>
      </c>
      <c r="C30" s="30" t="s">
        <v>223</v>
      </c>
      <c r="D30" s="31">
        <v>5</v>
      </c>
      <c r="E30" s="32">
        <v>276439</v>
      </c>
      <c r="F30" s="34">
        <f t="shared" si="1"/>
        <v>55287.8</v>
      </c>
      <c r="G30" s="35" t="s">
        <v>0</v>
      </c>
      <c r="H30" s="26"/>
    </row>
    <row r="31" spans="1:8" s="150" customFormat="1" x14ac:dyDescent="0.25">
      <c r="A31" s="26"/>
      <c r="B31" s="29" t="s">
        <v>221</v>
      </c>
      <c r="C31" s="30" t="s">
        <v>223</v>
      </c>
      <c r="D31" s="31" t="s">
        <v>227</v>
      </c>
      <c r="E31" s="32">
        <v>156662</v>
      </c>
      <c r="F31" s="34">
        <f t="shared" si="1"/>
        <v>15666.2</v>
      </c>
      <c r="G31" s="35" t="s">
        <v>0</v>
      </c>
      <c r="H31" s="26"/>
    </row>
    <row r="32" spans="1:8" s="150" customFormat="1" x14ac:dyDescent="0.25">
      <c r="A32" s="26"/>
      <c r="B32" s="29" t="s">
        <v>221</v>
      </c>
      <c r="C32" s="30" t="s">
        <v>223</v>
      </c>
      <c r="D32" s="31" t="s">
        <v>226</v>
      </c>
      <c r="E32" s="32">
        <v>67206</v>
      </c>
      <c r="F32" s="34">
        <f t="shared" si="1"/>
        <v>3360.3</v>
      </c>
      <c r="G32" s="35" t="s">
        <v>0</v>
      </c>
      <c r="H32" s="26"/>
    </row>
    <row r="33" spans="1:8" s="150" customFormat="1" x14ac:dyDescent="0.25">
      <c r="A33" s="26"/>
      <c r="B33" s="29" t="s">
        <v>220</v>
      </c>
      <c r="C33" s="30" t="s">
        <v>223</v>
      </c>
      <c r="D33" s="31" t="s">
        <v>226</v>
      </c>
      <c r="E33" s="32">
        <v>1990795</v>
      </c>
      <c r="F33" s="34">
        <f t="shared" si="1"/>
        <v>99539.75</v>
      </c>
      <c r="G33" s="35" t="s">
        <v>0</v>
      </c>
      <c r="H33" s="26"/>
    </row>
    <row r="34" spans="1:8" s="150" customFormat="1" x14ac:dyDescent="0.25">
      <c r="A34" s="26"/>
      <c r="B34" s="29" t="s">
        <v>196</v>
      </c>
      <c r="C34" s="30" t="s">
        <v>223</v>
      </c>
      <c r="D34" s="31" t="s">
        <v>224</v>
      </c>
      <c r="E34" s="32">
        <v>19475</v>
      </c>
      <c r="F34" s="34">
        <f t="shared" si="1"/>
        <v>259.66666666666669</v>
      </c>
      <c r="G34" s="35" t="s">
        <v>0</v>
      </c>
      <c r="H34" s="26"/>
    </row>
    <row r="35" spans="1:8" s="150" customFormat="1" x14ac:dyDescent="0.25">
      <c r="A35" s="26"/>
      <c r="B35" s="29" t="s">
        <v>218</v>
      </c>
      <c r="C35" s="30" t="s">
        <v>223</v>
      </c>
      <c r="D35" s="31" t="s">
        <v>229</v>
      </c>
      <c r="E35" s="32">
        <v>22059</v>
      </c>
      <c r="F35" s="34">
        <f t="shared" si="1"/>
        <v>441.18</v>
      </c>
      <c r="G35" s="35" t="s">
        <v>0</v>
      </c>
      <c r="H35" s="26"/>
    </row>
    <row r="36" spans="1:8" s="150" customFormat="1" x14ac:dyDescent="0.25">
      <c r="A36" s="26"/>
      <c r="B36" s="29" t="s">
        <v>219</v>
      </c>
      <c r="C36" s="30" t="s">
        <v>223</v>
      </c>
      <c r="D36" s="31" t="s">
        <v>229</v>
      </c>
      <c r="E36" s="32">
        <v>629844</v>
      </c>
      <c r="F36" s="34">
        <f t="shared" si="1"/>
        <v>12596.88</v>
      </c>
      <c r="G36" s="35" t="s">
        <v>0</v>
      </c>
      <c r="H36" s="26"/>
    </row>
    <row r="37" spans="1:8" s="150" customFormat="1" x14ac:dyDescent="0.25">
      <c r="A37" s="26"/>
      <c r="B37" s="23" t="s">
        <v>72</v>
      </c>
      <c r="C37" s="160"/>
      <c r="D37" s="160"/>
      <c r="E37" s="160"/>
      <c r="F37" s="36">
        <f>SUM(F8:F36)</f>
        <v>1139352.8066666666</v>
      </c>
      <c r="G37" s="37" t="s">
        <v>0</v>
      </c>
      <c r="H37" s="26"/>
    </row>
    <row r="38" spans="1:8" s="150" customFormat="1" x14ac:dyDescent="0.25">
      <c r="A38" s="26"/>
      <c r="B38" s="107" t="s">
        <v>139</v>
      </c>
      <c r="C38" s="161"/>
      <c r="D38" s="161"/>
      <c r="E38" s="161"/>
      <c r="F38" s="66">
        <v>2984123.4983333335</v>
      </c>
      <c r="G38" s="37" t="s">
        <v>0</v>
      </c>
      <c r="H38" s="26"/>
    </row>
    <row r="39" spans="1:8" s="150" customFormat="1" x14ac:dyDescent="0.25">
      <c r="A39" s="26"/>
      <c r="B39" s="39" t="s">
        <v>69</v>
      </c>
      <c r="C39" s="162"/>
      <c r="D39" s="162"/>
      <c r="E39" s="163"/>
      <c r="F39" s="38">
        <f>F37+F38</f>
        <v>4123476.3050000002</v>
      </c>
      <c r="G39" s="38" t="s">
        <v>0</v>
      </c>
      <c r="H39" s="26"/>
    </row>
    <row r="40" spans="1:8" s="150" customFormat="1" x14ac:dyDescent="0.25">
      <c r="A40" s="26"/>
      <c r="B40" s="26"/>
      <c r="C40" s="26"/>
      <c r="D40" s="26"/>
      <c r="E40" s="26"/>
      <c r="F40" s="26"/>
      <c r="G40" s="26"/>
      <c r="H40" s="26"/>
    </row>
    <row r="41" spans="1:8" s="150" customFormat="1" x14ac:dyDescent="0.25">
      <c r="A41" s="26"/>
      <c r="B41" s="26"/>
      <c r="C41" s="26"/>
      <c r="D41" s="26"/>
      <c r="E41" s="26"/>
      <c r="F41" s="26"/>
      <c r="G41" s="26"/>
      <c r="H41" s="26"/>
    </row>
    <row r="42" spans="1:8" s="150" customFormat="1" x14ac:dyDescent="0.25">
      <c r="A42" s="26"/>
      <c r="B42" s="26"/>
      <c r="C42" s="26"/>
      <c r="D42" s="26"/>
      <c r="E42" s="26"/>
      <c r="F42" s="26"/>
      <c r="G42" s="26"/>
      <c r="H42" s="26"/>
    </row>
    <row r="43" spans="1:8" s="150" customFormat="1" hidden="1" x14ac:dyDescent="0.25"/>
    <row r="44" spans="1:8" s="150" customFormat="1" hidden="1" x14ac:dyDescent="0.25"/>
    <row r="45" spans="1:8" s="150" customFormat="1" hidden="1" x14ac:dyDescent="0.25"/>
    <row r="46" spans="1:8" s="150" customFormat="1" ht="14.45" hidden="1" customHeight="1" x14ac:dyDescent="0.25"/>
    <row r="47" spans="1:8" s="150" customFormat="1" ht="14.45" hidden="1" customHeight="1" x14ac:dyDescent="0.25"/>
    <row r="48" spans="1:8" s="150" customFormat="1" ht="15" hidden="1" customHeight="1" x14ac:dyDescent="0.25"/>
    <row r="49" s="150" customFormat="1" ht="15" hidden="1" customHeight="1" x14ac:dyDescent="0.25"/>
    <row r="50" s="150" customFormat="1" ht="15" hidden="1" customHeight="1" x14ac:dyDescent="0.25"/>
    <row r="51" s="150" customFormat="1" ht="15" hidden="1" customHeight="1" x14ac:dyDescent="0.25"/>
    <row r="52" s="150" customFormat="1" ht="15" hidden="1" customHeight="1" x14ac:dyDescent="0.25"/>
    <row r="53" s="150" customFormat="1" hidden="1" x14ac:dyDescent="0.25"/>
    <row r="54" s="150" customFormat="1" hidden="1" x14ac:dyDescent="0.25"/>
    <row r="55" s="150" customFormat="1" hidden="1" x14ac:dyDescent="0.25"/>
    <row r="56" s="150" customFormat="1" hidden="1" x14ac:dyDescent="0.25"/>
    <row r="57" s="150" customFormat="1" hidden="1" x14ac:dyDescent="0.25"/>
    <row r="58" s="150" customFormat="1" hidden="1" x14ac:dyDescent="0.25"/>
    <row r="59" s="150" customFormat="1" hidden="1" x14ac:dyDescent="0.25"/>
    <row r="60" s="150" customFormat="1" hidden="1" x14ac:dyDescent="0.25"/>
    <row r="61" s="150" customFormat="1" hidden="1" x14ac:dyDescent="0.25"/>
    <row r="62" s="150" customFormat="1" hidden="1" x14ac:dyDescent="0.25"/>
    <row r="63" s="150" customFormat="1" hidden="1" x14ac:dyDescent="0.25"/>
    <row r="64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s="150" customFormat="1" hidden="1" x14ac:dyDescent="0.25"/>
    <row r="105" s="150" customFormat="1" hidden="1" x14ac:dyDescent="0.25"/>
    <row r="106" s="150" customFormat="1" hidden="1" x14ac:dyDescent="0.25"/>
    <row r="107" s="150" customFormat="1" hidden="1" x14ac:dyDescent="0.25"/>
    <row r="108" s="150" customFormat="1" hidden="1" x14ac:dyDescent="0.25"/>
    <row r="109" s="150" customFormat="1" hidden="1" x14ac:dyDescent="0.25"/>
    <row r="110" s="150" customFormat="1" hidden="1" x14ac:dyDescent="0.25"/>
    <row r="111" s="150" customFormat="1" hidden="1" x14ac:dyDescent="0.25"/>
    <row r="112" s="150" customFormat="1" hidden="1" x14ac:dyDescent="0.25"/>
    <row r="113" s="150" customFormat="1" hidden="1" x14ac:dyDescent="0.25"/>
    <row r="114" s="150" customFormat="1" hidden="1" x14ac:dyDescent="0.25"/>
    <row r="115" s="150" customFormat="1" hidden="1" x14ac:dyDescent="0.25"/>
    <row r="116" s="150" customFormat="1" hidden="1" x14ac:dyDescent="0.25"/>
    <row r="117" s="150" customFormat="1" hidden="1" x14ac:dyDescent="0.25"/>
    <row r="118" s="150" customFormat="1" hidden="1" x14ac:dyDescent="0.25"/>
    <row r="119" s="150" customFormat="1" hidden="1" x14ac:dyDescent="0.25"/>
    <row r="120" s="150" customFormat="1" hidden="1" x14ac:dyDescent="0.25"/>
    <row r="121" s="150" customFormat="1" hidden="1" x14ac:dyDescent="0.25"/>
    <row r="122" s="150" customFormat="1" hidden="1" x14ac:dyDescent="0.25"/>
    <row r="123" s="150" customFormat="1" hidden="1" x14ac:dyDescent="0.25"/>
    <row r="124" s="150" customFormat="1" hidden="1" x14ac:dyDescent="0.25"/>
    <row r="125" s="150" customFormat="1" hidden="1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Tønder Spildevand AS</v>
      </c>
      <c r="B1" s="164"/>
      <c r="C1" s="164"/>
      <c r="D1" s="164"/>
      <c r="E1" s="164"/>
    </row>
    <row r="2" spans="1:5" x14ac:dyDescent="0.25">
      <c r="A2" s="1" t="str">
        <f>'1. Forside'!A2</f>
        <v>S096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2" t="s">
        <v>128</v>
      </c>
      <c r="C4" s="262"/>
      <c r="D4" s="262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510814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595315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investeringer'!F37</f>
        <v>1139352.8066666666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1172576.6133333333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53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Tønder Spildevand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S096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2" t="s">
        <v>127</v>
      </c>
      <c r="C4" s="262"/>
      <c r="D4" s="262"/>
      <c r="E4" s="262"/>
      <c r="F4" s="262"/>
      <c r="G4" s="262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4" t="s">
        <v>56</v>
      </c>
      <c r="G7" s="264"/>
      <c r="H7" s="26"/>
    </row>
    <row r="8" spans="1:8" s="150" customFormat="1" x14ac:dyDescent="0.25">
      <c r="A8" s="26"/>
      <c r="B8" s="29" t="s">
        <v>207</v>
      </c>
      <c r="C8" s="30">
        <v>2015</v>
      </c>
      <c r="D8" s="31">
        <v>40</v>
      </c>
      <c r="E8" s="32">
        <v>610000</v>
      </c>
      <c r="F8" s="45">
        <f>E8/D8</f>
        <v>15250</v>
      </c>
      <c r="G8" s="35" t="s">
        <v>0</v>
      </c>
      <c r="H8" s="26"/>
    </row>
    <row r="9" spans="1:8" s="150" customFormat="1" x14ac:dyDescent="0.25">
      <c r="A9" s="26"/>
      <c r="B9" s="29" t="s">
        <v>216</v>
      </c>
      <c r="C9" s="30">
        <v>2015</v>
      </c>
      <c r="D9" s="31">
        <v>75</v>
      </c>
      <c r="E9" s="32">
        <v>1020000</v>
      </c>
      <c r="F9" s="45">
        <f t="shared" ref="F9:F53" si="0">E9/D9</f>
        <v>13600</v>
      </c>
      <c r="G9" s="35" t="s">
        <v>0</v>
      </c>
      <c r="H9" s="26"/>
    </row>
    <row r="10" spans="1:8" s="150" customFormat="1" x14ac:dyDescent="0.25">
      <c r="A10" s="26"/>
      <c r="B10" s="29" t="s">
        <v>216</v>
      </c>
      <c r="C10" s="30">
        <v>2015</v>
      </c>
      <c r="D10" s="31">
        <v>75</v>
      </c>
      <c r="E10" s="32">
        <v>509000</v>
      </c>
      <c r="F10" s="45">
        <f t="shared" si="0"/>
        <v>6786.666666666667</v>
      </c>
      <c r="G10" s="35" t="s">
        <v>0</v>
      </c>
      <c r="H10" s="26"/>
    </row>
    <row r="11" spans="1:8" s="150" customFormat="1" x14ac:dyDescent="0.25">
      <c r="A11" s="26"/>
      <c r="B11" s="29" t="s">
        <v>216</v>
      </c>
      <c r="C11" s="30">
        <v>2015</v>
      </c>
      <c r="D11" s="31">
        <v>75</v>
      </c>
      <c r="E11" s="32">
        <v>500000</v>
      </c>
      <c r="F11" s="45">
        <f t="shared" si="0"/>
        <v>6666.666666666667</v>
      </c>
      <c r="G11" s="35" t="s">
        <v>0</v>
      </c>
      <c r="H11" s="26"/>
    </row>
    <row r="12" spans="1:8" s="150" customFormat="1" x14ac:dyDescent="0.25">
      <c r="A12" s="26"/>
      <c r="B12" s="29" t="s">
        <v>231</v>
      </c>
      <c r="C12" s="30">
        <v>2015</v>
      </c>
      <c r="D12" s="31">
        <v>60</v>
      </c>
      <c r="E12" s="32">
        <v>1000000</v>
      </c>
      <c r="F12" s="45">
        <f t="shared" si="0"/>
        <v>16666.666666666668</v>
      </c>
      <c r="G12" s="35" t="s">
        <v>0</v>
      </c>
      <c r="H12" s="26"/>
    </row>
    <row r="13" spans="1:8" s="150" customFormat="1" x14ac:dyDescent="0.25">
      <c r="A13" s="26"/>
      <c r="B13" s="29" t="s">
        <v>216</v>
      </c>
      <c r="C13" s="30">
        <v>2015</v>
      </c>
      <c r="D13" s="31">
        <v>75</v>
      </c>
      <c r="E13" s="32">
        <v>1000000</v>
      </c>
      <c r="F13" s="45">
        <f t="shared" si="0"/>
        <v>13333.333333333334</v>
      </c>
      <c r="G13" s="35" t="s">
        <v>0</v>
      </c>
      <c r="H13" s="26"/>
    </row>
    <row r="14" spans="1:8" s="150" customFormat="1" x14ac:dyDescent="0.25">
      <c r="A14" s="26"/>
      <c r="B14" s="29" t="s">
        <v>216</v>
      </c>
      <c r="C14" s="30">
        <v>2015</v>
      </c>
      <c r="D14" s="31">
        <v>75</v>
      </c>
      <c r="E14" s="32">
        <v>509000</v>
      </c>
      <c r="F14" s="45">
        <f t="shared" si="0"/>
        <v>6786.666666666667</v>
      </c>
      <c r="G14" s="35" t="s">
        <v>0</v>
      </c>
      <c r="H14" s="26"/>
    </row>
    <row r="15" spans="1:8" s="150" customFormat="1" x14ac:dyDescent="0.25">
      <c r="A15" s="26"/>
      <c r="B15" s="29" t="s">
        <v>216</v>
      </c>
      <c r="C15" s="30">
        <v>2015</v>
      </c>
      <c r="D15" s="31">
        <v>75</v>
      </c>
      <c r="E15" s="32">
        <v>509000</v>
      </c>
      <c r="F15" s="45">
        <f t="shared" si="0"/>
        <v>6786.666666666667</v>
      </c>
      <c r="G15" s="35" t="s">
        <v>0</v>
      </c>
      <c r="H15" s="26"/>
    </row>
    <row r="16" spans="1:8" s="150" customFormat="1" x14ac:dyDescent="0.25">
      <c r="A16" s="26"/>
      <c r="B16" s="29" t="s">
        <v>207</v>
      </c>
      <c r="C16" s="30">
        <v>2015</v>
      </c>
      <c r="D16" s="31">
        <v>40</v>
      </c>
      <c r="E16" s="32">
        <v>509000</v>
      </c>
      <c r="F16" s="45">
        <f t="shared" si="0"/>
        <v>12725</v>
      </c>
      <c r="G16" s="35" t="s">
        <v>0</v>
      </c>
      <c r="H16" s="26"/>
    </row>
    <row r="17" spans="1:8" s="150" customFormat="1" x14ac:dyDescent="0.25">
      <c r="A17" s="26"/>
      <c r="B17" s="29" t="s">
        <v>216</v>
      </c>
      <c r="C17" s="30">
        <v>2015</v>
      </c>
      <c r="D17" s="31">
        <v>75</v>
      </c>
      <c r="E17" s="32">
        <v>934000</v>
      </c>
      <c r="F17" s="45">
        <f t="shared" si="0"/>
        <v>12453.333333333334</v>
      </c>
      <c r="G17" s="35" t="s">
        <v>0</v>
      </c>
      <c r="H17" s="26"/>
    </row>
    <row r="18" spans="1:8" s="150" customFormat="1" x14ac:dyDescent="0.25">
      <c r="A18" s="26"/>
      <c r="B18" s="29" t="s">
        <v>216</v>
      </c>
      <c r="C18" s="30">
        <v>2015</v>
      </c>
      <c r="D18" s="31">
        <v>75</v>
      </c>
      <c r="E18" s="32">
        <v>3127000</v>
      </c>
      <c r="F18" s="45">
        <f t="shared" si="0"/>
        <v>41693.333333333336</v>
      </c>
      <c r="G18" s="35" t="s">
        <v>0</v>
      </c>
      <c r="H18" s="26"/>
    </row>
    <row r="19" spans="1:8" s="150" customFormat="1" x14ac:dyDescent="0.25">
      <c r="A19" s="26"/>
      <c r="B19" s="29" t="s">
        <v>216</v>
      </c>
      <c r="C19" s="30">
        <v>2015</v>
      </c>
      <c r="D19" s="31">
        <v>75</v>
      </c>
      <c r="E19" s="32">
        <v>5100000</v>
      </c>
      <c r="F19" s="45">
        <f t="shared" si="0"/>
        <v>68000</v>
      </c>
      <c r="G19" s="35" t="s">
        <v>0</v>
      </c>
      <c r="H19" s="26"/>
    </row>
    <row r="20" spans="1:8" s="150" customFormat="1" x14ac:dyDescent="0.25">
      <c r="A20" s="26"/>
      <c r="B20" s="29" t="s">
        <v>196</v>
      </c>
      <c r="C20" s="30">
        <v>2015</v>
      </c>
      <c r="D20" s="31">
        <v>75</v>
      </c>
      <c r="E20" s="32">
        <v>510000</v>
      </c>
      <c r="F20" s="45">
        <f t="shared" si="0"/>
        <v>6800</v>
      </c>
      <c r="G20" s="35" t="s">
        <v>0</v>
      </c>
      <c r="H20" s="26"/>
    </row>
    <row r="21" spans="1:8" s="150" customFormat="1" x14ac:dyDescent="0.25">
      <c r="A21" s="26"/>
      <c r="B21" s="29" t="s">
        <v>216</v>
      </c>
      <c r="C21" s="30">
        <v>2015</v>
      </c>
      <c r="D21" s="31">
        <v>75</v>
      </c>
      <c r="E21" s="32">
        <v>510000</v>
      </c>
      <c r="F21" s="45">
        <f t="shared" si="0"/>
        <v>6800</v>
      </c>
      <c r="G21" s="35" t="s">
        <v>0</v>
      </c>
      <c r="H21" s="26"/>
    </row>
    <row r="22" spans="1:8" s="150" customFormat="1" x14ac:dyDescent="0.25">
      <c r="A22" s="26"/>
      <c r="B22" s="29" t="s">
        <v>196</v>
      </c>
      <c r="C22" s="30">
        <v>2015</v>
      </c>
      <c r="D22" s="31">
        <v>75</v>
      </c>
      <c r="E22" s="32">
        <v>153000</v>
      </c>
      <c r="F22" s="45">
        <f t="shared" si="0"/>
        <v>2040</v>
      </c>
      <c r="G22" s="35" t="s">
        <v>0</v>
      </c>
      <c r="H22" s="26"/>
    </row>
    <row r="23" spans="1:8" s="150" customFormat="1" x14ac:dyDescent="0.25">
      <c r="A23" s="26"/>
      <c r="B23" s="29" t="s">
        <v>216</v>
      </c>
      <c r="C23" s="30">
        <v>2015</v>
      </c>
      <c r="D23" s="31">
        <v>75</v>
      </c>
      <c r="E23" s="32">
        <v>153000</v>
      </c>
      <c r="F23" s="45">
        <f t="shared" si="0"/>
        <v>2040</v>
      </c>
      <c r="G23" s="35" t="s">
        <v>0</v>
      </c>
      <c r="H23" s="26"/>
    </row>
    <row r="24" spans="1:8" s="150" customFormat="1" x14ac:dyDescent="0.25">
      <c r="A24" s="26"/>
      <c r="B24" s="29" t="s">
        <v>216</v>
      </c>
      <c r="C24" s="30">
        <v>2015</v>
      </c>
      <c r="D24" s="31">
        <v>75</v>
      </c>
      <c r="E24" s="32">
        <v>1020000</v>
      </c>
      <c r="F24" s="45">
        <f t="shared" si="0"/>
        <v>13600</v>
      </c>
      <c r="G24" s="35" t="s">
        <v>0</v>
      </c>
      <c r="H24" s="26"/>
    </row>
    <row r="25" spans="1:8" s="150" customFormat="1" x14ac:dyDescent="0.25">
      <c r="A25" s="26"/>
      <c r="B25" s="29" t="s">
        <v>207</v>
      </c>
      <c r="C25" s="30">
        <v>2015</v>
      </c>
      <c r="D25" s="31">
        <v>40</v>
      </c>
      <c r="E25" s="32">
        <v>1836000</v>
      </c>
      <c r="F25" s="45">
        <f t="shared" si="0"/>
        <v>45900</v>
      </c>
      <c r="G25" s="35" t="s">
        <v>0</v>
      </c>
      <c r="H25" s="26"/>
    </row>
    <row r="26" spans="1:8" s="150" customFormat="1" x14ac:dyDescent="0.25">
      <c r="A26" s="26"/>
      <c r="B26" s="29" t="s">
        <v>208</v>
      </c>
      <c r="C26" s="30">
        <v>2015</v>
      </c>
      <c r="D26" s="31">
        <v>50</v>
      </c>
      <c r="E26" s="32">
        <v>1000000</v>
      </c>
      <c r="F26" s="45">
        <f t="shared" si="0"/>
        <v>20000</v>
      </c>
      <c r="G26" s="35" t="s">
        <v>0</v>
      </c>
      <c r="H26" s="26"/>
    </row>
    <row r="27" spans="1:8" s="150" customFormat="1" x14ac:dyDescent="0.25">
      <c r="A27" s="26"/>
      <c r="B27" s="29" t="s">
        <v>209</v>
      </c>
      <c r="C27" s="30">
        <v>2015</v>
      </c>
      <c r="D27" s="31">
        <v>20</v>
      </c>
      <c r="E27" s="32">
        <v>400000</v>
      </c>
      <c r="F27" s="45">
        <f t="shared" si="0"/>
        <v>20000</v>
      </c>
      <c r="G27" s="35" t="s">
        <v>0</v>
      </c>
      <c r="H27" s="26"/>
    </row>
    <row r="28" spans="1:8" s="150" customFormat="1" x14ac:dyDescent="0.25">
      <c r="A28" s="26"/>
      <c r="B28" s="29" t="s">
        <v>210</v>
      </c>
      <c r="C28" s="30">
        <v>2015</v>
      </c>
      <c r="D28" s="31">
        <v>10</v>
      </c>
      <c r="E28" s="32">
        <v>130000</v>
      </c>
      <c r="F28" s="45">
        <f t="shared" si="0"/>
        <v>13000</v>
      </c>
      <c r="G28" s="35" t="s">
        <v>0</v>
      </c>
      <c r="H28" s="26"/>
    </row>
    <row r="29" spans="1:8" s="150" customFormat="1" x14ac:dyDescent="0.25">
      <c r="A29" s="26"/>
      <c r="B29" s="29" t="s">
        <v>216</v>
      </c>
      <c r="C29" s="30">
        <v>2016</v>
      </c>
      <c r="D29" s="31">
        <v>75</v>
      </c>
      <c r="E29" s="32">
        <v>12750000</v>
      </c>
      <c r="F29" s="45">
        <f t="shared" si="0"/>
        <v>170000</v>
      </c>
      <c r="G29" s="35" t="s">
        <v>0</v>
      </c>
      <c r="H29" s="26"/>
    </row>
    <row r="30" spans="1:8" s="150" customFormat="1" x14ac:dyDescent="0.25">
      <c r="A30" s="26"/>
      <c r="B30" s="29" t="s">
        <v>216</v>
      </c>
      <c r="C30" s="30">
        <v>2016</v>
      </c>
      <c r="D30" s="31">
        <v>75</v>
      </c>
      <c r="E30" s="32">
        <v>2750000</v>
      </c>
      <c r="F30" s="45">
        <f t="shared" si="0"/>
        <v>36666.666666666664</v>
      </c>
      <c r="G30" s="35" t="s">
        <v>0</v>
      </c>
      <c r="H30" s="26"/>
    </row>
    <row r="31" spans="1:8" s="150" customFormat="1" x14ac:dyDescent="0.25">
      <c r="A31" s="26"/>
      <c r="B31" s="29" t="s">
        <v>232</v>
      </c>
      <c r="C31" s="30">
        <v>2016</v>
      </c>
      <c r="D31" s="31">
        <v>75</v>
      </c>
      <c r="E31" s="32">
        <v>10000000</v>
      </c>
      <c r="F31" s="45">
        <f t="shared" si="0"/>
        <v>133333.33333333334</v>
      </c>
      <c r="G31" s="35" t="s">
        <v>0</v>
      </c>
      <c r="H31" s="26"/>
    </row>
    <row r="32" spans="1:8" s="150" customFormat="1" x14ac:dyDescent="0.25">
      <c r="A32" s="26"/>
      <c r="B32" s="29" t="s">
        <v>216</v>
      </c>
      <c r="C32" s="30">
        <v>2016</v>
      </c>
      <c r="D32" s="31">
        <v>75</v>
      </c>
      <c r="E32" s="32">
        <v>5400000</v>
      </c>
      <c r="F32" s="45">
        <f t="shared" si="0"/>
        <v>72000</v>
      </c>
      <c r="G32" s="35" t="s">
        <v>0</v>
      </c>
      <c r="H32" s="26"/>
    </row>
    <row r="33" spans="1:8" s="150" customFormat="1" x14ac:dyDescent="0.25">
      <c r="A33" s="26"/>
      <c r="B33" s="29" t="s">
        <v>216</v>
      </c>
      <c r="C33" s="30">
        <v>2016</v>
      </c>
      <c r="D33" s="31">
        <v>75</v>
      </c>
      <c r="E33" s="32">
        <v>3250000</v>
      </c>
      <c r="F33" s="45">
        <f t="shared" si="0"/>
        <v>43333.333333333336</v>
      </c>
      <c r="G33" s="35" t="s">
        <v>0</v>
      </c>
      <c r="H33" s="26"/>
    </row>
    <row r="34" spans="1:8" s="150" customFormat="1" x14ac:dyDescent="0.25">
      <c r="A34" s="26"/>
      <c r="B34" s="29" t="s">
        <v>207</v>
      </c>
      <c r="C34" s="30">
        <v>2016</v>
      </c>
      <c r="D34" s="31">
        <v>40</v>
      </c>
      <c r="E34" s="32">
        <v>200000</v>
      </c>
      <c r="F34" s="45">
        <f t="shared" si="0"/>
        <v>5000</v>
      </c>
      <c r="G34" s="35" t="s">
        <v>0</v>
      </c>
      <c r="H34" s="26"/>
    </row>
    <row r="35" spans="1:8" s="150" customFormat="1" x14ac:dyDescent="0.25">
      <c r="A35" s="26"/>
      <c r="B35" s="29" t="s">
        <v>216</v>
      </c>
      <c r="C35" s="30">
        <v>2016</v>
      </c>
      <c r="D35" s="31">
        <v>75</v>
      </c>
      <c r="E35" s="32">
        <v>4685000</v>
      </c>
      <c r="F35" s="45">
        <f t="shared" si="0"/>
        <v>62466.666666666664</v>
      </c>
      <c r="G35" s="35" t="s">
        <v>0</v>
      </c>
      <c r="H35" s="26"/>
    </row>
    <row r="36" spans="1:8" s="150" customFormat="1" x14ac:dyDescent="0.25">
      <c r="A36" s="26"/>
      <c r="B36" s="29" t="s">
        <v>216</v>
      </c>
      <c r="C36" s="30">
        <v>2016</v>
      </c>
      <c r="D36" s="31">
        <v>75</v>
      </c>
      <c r="E36" s="32">
        <v>2279000</v>
      </c>
      <c r="F36" s="45">
        <f t="shared" si="0"/>
        <v>30386.666666666668</v>
      </c>
      <c r="G36" s="35" t="s">
        <v>0</v>
      </c>
      <c r="H36" s="26"/>
    </row>
    <row r="37" spans="1:8" s="150" customFormat="1" x14ac:dyDescent="0.25">
      <c r="A37" s="26"/>
      <c r="B37" s="29" t="s">
        <v>216</v>
      </c>
      <c r="C37" s="30">
        <v>2016</v>
      </c>
      <c r="D37" s="31">
        <v>75</v>
      </c>
      <c r="E37" s="32">
        <v>5100000</v>
      </c>
      <c r="F37" s="45">
        <f t="shared" si="0"/>
        <v>68000</v>
      </c>
      <c r="G37" s="35" t="s">
        <v>0</v>
      </c>
      <c r="H37" s="26"/>
    </row>
    <row r="38" spans="1:8" s="150" customFormat="1" x14ac:dyDescent="0.25">
      <c r="A38" s="26"/>
      <c r="B38" s="29" t="s">
        <v>196</v>
      </c>
      <c r="C38" s="30">
        <v>2016</v>
      </c>
      <c r="D38" s="31">
        <v>75</v>
      </c>
      <c r="E38" s="32">
        <v>510000</v>
      </c>
      <c r="F38" s="45">
        <f t="shared" si="0"/>
        <v>6800</v>
      </c>
      <c r="G38" s="35" t="s">
        <v>0</v>
      </c>
      <c r="H38" s="26"/>
    </row>
    <row r="39" spans="1:8" s="150" customFormat="1" x14ac:dyDescent="0.25">
      <c r="A39" s="26"/>
      <c r="B39" s="29" t="s">
        <v>216</v>
      </c>
      <c r="C39" s="30">
        <v>2016</v>
      </c>
      <c r="D39" s="31">
        <v>75</v>
      </c>
      <c r="E39" s="32">
        <v>510000</v>
      </c>
      <c r="F39" s="45">
        <f t="shared" si="0"/>
        <v>6800</v>
      </c>
      <c r="G39" s="35" t="s">
        <v>0</v>
      </c>
      <c r="H39" s="26"/>
    </row>
    <row r="40" spans="1:8" s="150" customFormat="1" x14ac:dyDescent="0.25">
      <c r="A40" s="26"/>
      <c r="B40" s="29" t="s">
        <v>196</v>
      </c>
      <c r="C40" s="30">
        <v>2016</v>
      </c>
      <c r="D40" s="31">
        <v>75</v>
      </c>
      <c r="E40" s="32">
        <v>153000</v>
      </c>
      <c r="F40" s="45">
        <f t="shared" si="0"/>
        <v>2040</v>
      </c>
      <c r="G40" s="35" t="s">
        <v>0</v>
      </c>
      <c r="H40" s="26"/>
    </row>
    <row r="41" spans="1:8" s="150" customFormat="1" x14ac:dyDescent="0.25">
      <c r="A41" s="26"/>
      <c r="B41" s="29" t="s">
        <v>216</v>
      </c>
      <c r="C41" s="30">
        <v>2016</v>
      </c>
      <c r="D41" s="31">
        <v>75</v>
      </c>
      <c r="E41" s="32">
        <v>153000</v>
      </c>
      <c r="F41" s="45">
        <f t="shared" si="0"/>
        <v>2040</v>
      </c>
      <c r="G41" s="35" t="s">
        <v>0</v>
      </c>
      <c r="H41" s="26"/>
    </row>
    <row r="42" spans="1:8" s="150" customFormat="1" x14ac:dyDescent="0.25">
      <c r="A42" s="26"/>
      <c r="B42" s="29" t="s">
        <v>216</v>
      </c>
      <c r="C42" s="30">
        <v>2016</v>
      </c>
      <c r="D42" s="31">
        <v>75</v>
      </c>
      <c r="E42" s="32">
        <v>1020000</v>
      </c>
      <c r="F42" s="45">
        <f t="shared" si="0"/>
        <v>13600</v>
      </c>
      <c r="G42" s="35" t="s">
        <v>0</v>
      </c>
      <c r="H42" s="26"/>
    </row>
    <row r="43" spans="1:8" s="150" customFormat="1" x14ac:dyDescent="0.25">
      <c r="A43" s="26"/>
      <c r="B43" s="29" t="s">
        <v>207</v>
      </c>
      <c r="C43" s="30">
        <v>2016</v>
      </c>
      <c r="D43" s="31">
        <v>40</v>
      </c>
      <c r="E43" s="32">
        <v>1836000</v>
      </c>
      <c r="F43" s="45">
        <f t="shared" si="0"/>
        <v>45900</v>
      </c>
      <c r="G43" s="35" t="s">
        <v>0</v>
      </c>
      <c r="H43" s="26"/>
    </row>
    <row r="44" spans="1:8" s="150" customFormat="1" x14ac:dyDescent="0.25">
      <c r="A44" s="26"/>
      <c r="B44" s="29" t="s">
        <v>208</v>
      </c>
      <c r="C44" s="30">
        <v>2016</v>
      </c>
      <c r="D44" s="31">
        <v>50</v>
      </c>
      <c r="E44" s="32">
        <v>1000000</v>
      </c>
      <c r="F44" s="45">
        <f t="shared" si="0"/>
        <v>20000</v>
      </c>
      <c r="G44" s="35" t="s">
        <v>0</v>
      </c>
      <c r="H44" s="26"/>
    </row>
    <row r="45" spans="1:8" s="150" customFormat="1" x14ac:dyDescent="0.25">
      <c r="A45" s="26"/>
      <c r="B45" s="29" t="s">
        <v>209</v>
      </c>
      <c r="C45" s="30">
        <v>2016</v>
      </c>
      <c r="D45" s="31">
        <v>20</v>
      </c>
      <c r="E45" s="32">
        <v>400000</v>
      </c>
      <c r="F45" s="45">
        <f t="shared" si="0"/>
        <v>20000</v>
      </c>
      <c r="G45" s="35" t="s">
        <v>0</v>
      </c>
      <c r="H45" s="26"/>
    </row>
    <row r="46" spans="1:8" s="150" customFormat="1" x14ac:dyDescent="0.25">
      <c r="A46" s="26"/>
      <c r="B46" s="29" t="s">
        <v>210</v>
      </c>
      <c r="C46" s="30">
        <v>2016</v>
      </c>
      <c r="D46" s="31">
        <v>10</v>
      </c>
      <c r="E46" s="32">
        <v>130000</v>
      </c>
      <c r="F46" s="45">
        <f t="shared" si="0"/>
        <v>13000</v>
      </c>
      <c r="G46" s="35" t="s">
        <v>0</v>
      </c>
      <c r="H46" s="26"/>
    </row>
    <row r="47" spans="1:8" s="150" customFormat="1" x14ac:dyDescent="0.25">
      <c r="A47" s="26"/>
      <c r="B47" s="29" t="s">
        <v>232</v>
      </c>
      <c r="C47" s="30">
        <v>2016</v>
      </c>
      <c r="D47" s="31">
        <v>75</v>
      </c>
      <c r="E47" s="32">
        <v>2505000</v>
      </c>
      <c r="F47" s="45">
        <f t="shared" si="0"/>
        <v>33400</v>
      </c>
      <c r="G47" s="35" t="s">
        <v>0</v>
      </c>
      <c r="H47" s="26"/>
    </row>
    <row r="48" spans="1:8" s="150" customFormat="1" x14ac:dyDescent="0.25">
      <c r="A48" s="26"/>
      <c r="B48" s="29" t="s">
        <v>197</v>
      </c>
      <c r="C48" s="30">
        <v>2016</v>
      </c>
      <c r="D48" s="31">
        <v>60</v>
      </c>
      <c r="E48" s="32">
        <v>5000000</v>
      </c>
      <c r="F48" s="45">
        <f t="shared" si="0"/>
        <v>83333.333333333328</v>
      </c>
      <c r="G48" s="35" t="s">
        <v>0</v>
      </c>
      <c r="H48" s="26"/>
    </row>
    <row r="49" spans="1:8" s="150" customFormat="1" x14ac:dyDescent="0.25">
      <c r="A49" s="26"/>
      <c r="B49" s="29" t="s">
        <v>231</v>
      </c>
      <c r="C49" s="30">
        <v>2016</v>
      </c>
      <c r="D49" s="31">
        <v>60</v>
      </c>
      <c r="E49" s="32">
        <v>5000000</v>
      </c>
      <c r="F49" s="45">
        <f t="shared" si="0"/>
        <v>83333.333333333328</v>
      </c>
      <c r="G49" s="35" t="s">
        <v>0</v>
      </c>
      <c r="H49" s="26"/>
    </row>
    <row r="50" spans="1:8" s="150" customFormat="1" x14ac:dyDescent="0.25">
      <c r="A50" s="26"/>
      <c r="B50" s="29" t="s">
        <v>211</v>
      </c>
      <c r="C50" s="30">
        <v>2016</v>
      </c>
      <c r="D50" s="31">
        <v>60</v>
      </c>
      <c r="E50" s="32">
        <v>2500000</v>
      </c>
      <c r="F50" s="45">
        <f t="shared" si="0"/>
        <v>41666.666666666664</v>
      </c>
      <c r="G50" s="35" t="s">
        <v>0</v>
      </c>
      <c r="H50" s="26"/>
    </row>
    <row r="51" spans="1:8" s="150" customFormat="1" x14ac:dyDescent="0.25">
      <c r="A51" s="26"/>
      <c r="B51" s="29" t="s">
        <v>203</v>
      </c>
      <c r="C51" s="30">
        <v>2016</v>
      </c>
      <c r="D51" s="31">
        <v>60</v>
      </c>
      <c r="E51" s="32">
        <v>1000000</v>
      </c>
      <c r="F51" s="45">
        <f t="shared" si="0"/>
        <v>16666.666666666668</v>
      </c>
      <c r="G51" s="35" t="s">
        <v>0</v>
      </c>
      <c r="H51" s="26"/>
    </row>
    <row r="52" spans="1:8" s="150" customFormat="1" x14ac:dyDescent="0.25">
      <c r="A52" s="26"/>
      <c r="B52" s="29" t="s">
        <v>214</v>
      </c>
      <c r="C52" s="30">
        <v>2016</v>
      </c>
      <c r="D52" s="31">
        <v>60</v>
      </c>
      <c r="E52" s="32">
        <v>2570000</v>
      </c>
      <c r="F52" s="45">
        <f t="shared" si="0"/>
        <v>42833.333333333336</v>
      </c>
      <c r="G52" s="35" t="s">
        <v>0</v>
      </c>
      <c r="H52" s="26"/>
    </row>
    <row r="53" spans="1:8" s="150" customFormat="1" x14ac:dyDescent="0.25">
      <c r="A53" s="26"/>
      <c r="B53" s="29" t="s">
        <v>207</v>
      </c>
      <c r="C53" s="30">
        <v>2016</v>
      </c>
      <c r="D53" s="31">
        <v>40</v>
      </c>
      <c r="E53" s="32">
        <v>200000</v>
      </c>
      <c r="F53" s="45">
        <f t="shared" si="0"/>
        <v>5000</v>
      </c>
      <c r="G53" s="35" t="s">
        <v>0</v>
      </c>
      <c r="H53" s="26"/>
    </row>
    <row r="54" spans="1:8" s="150" customFormat="1" x14ac:dyDescent="0.25">
      <c r="A54" s="26"/>
      <c r="B54" s="109" t="s">
        <v>73</v>
      </c>
      <c r="C54" s="167"/>
      <c r="D54" s="168"/>
      <c r="E54" s="169"/>
      <c r="F54" s="46">
        <f>SUMIF(C8:C53,"2015",F8:F53)</f>
        <v>350928.33333333337</v>
      </c>
      <c r="G54" s="47" t="s">
        <v>0</v>
      </c>
      <c r="H54" s="26"/>
    </row>
    <row r="55" spans="1:8" s="150" customFormat="1" x14ac:dyDescent="0.25">
      <c r="A55" s="26"/>
      <c r="B55" s="107" t="s">
        <v>137</v>
      </c>
      <c r="C55" s="170"/>
      <c r="D55" s="171"/>
      <c r="E55" s="172"/>
      <c r="F55" s="46">
        <f>SUMIF(C8:C53,"2016",F8:F53)</f>
        <v>1057600</v>
      </c>
      <c r="G55" s="47" t="s">
        <v>0</v>
      </c>
      <c r="H55" s="26"/>
    </row>
    <row r="56" spans="1:8" s="150" customFormat="1" x14ac:dyDescent="0.25">
      <c r="A56" s="26"/>
      <c r="B56" s="50" t="s">
        <v>36</v>
      </c>
      <c r="C56" s="173"/>
      <c r="D56" s="174"/>
      <c r="E56" s="174"/>
      <c r="F56" s="48">
        <f>F54+F55</f>
        <v>1408528.3333333335</v>
      </c>
      <c r="G56" s="49" t="s">
        <v>0</v>
      </c>
      <c r="H56" s="26"/>
    </row>
    <row r="57" spans="1:8" s="150" customFormat="1" x14ac:dyDescent="0.25">
      <c r="A57" s="26"/>
      <c r="B57" s="26"/>
      <c r="C57" s="166"/>
      <c r="D57" s="26"/>
      <c r="E57" s="26"/>
      <c r="F57" s="26"/>
      <c r="G57" s="26"/>
      <c r="H57" s="26"/>
    </row>
    <row r="58" spans="1:8" s="150" customFormat="1" x14ac:dyDescent="0.25">
      <c r="A58" s="26"/>
      <c r="B58" s="26"/>
      <c r="C58" s="166"/>
      <c r="D58" s="26"/>
      <c r="E58" s="26"/>
      <c r="F58" s="26"/>
      <c r="G58" s="26"/>
      <c r="H58" s="26"/>
    </row>
    <row r="59" spans="1:8" s="150" customFormat="1" x14ac:dyDescent="0.25">
      <c r="A59" s="26"/>
      <c r="B59" s="26"/>
      <c r="C59" s="166"/>
      <c r="D59" s="26"/>
      <c r="E59" s="26"/>
      <c r="F59" s="175"/>
      <c r="G59" s="175"/>
      <c r="H59" s="26"/>
    </row>
    <row r="60" spans="1:8" s="150" customFormat="1" hidden="1" x14ac:dyDescent="0.25">
      <c r="C60" s="176"/>
    </row>
    <row r="61" spans="1:8" s="150" customFormat="1" hidden="1" x14ac:dyDescent="0.25">
      <c r="C61" s="176"/>
    </row>
    <row r="62" spans="1:8" s="150" customFormat="1" hidden="1" x14ac:dyDescent="0.25">
      <c r="C62" s="176"/>
    </row>
    <row r="63" spans="1:8" s="150" customFormat="1" hidden="1" x14ac:dyDescent="0.25">
      <c r="C63" s="176"/>
    </row>
    <row r="64" spans="1:8" s="150" customFormat="1" hidden="1" x14ac:dyDescent="0.25">
      <c r="C64" s="17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idden="1" x14ac:dyDescent="0.25">
      <c r="C68" s="176"/>
    </row>
    <row r="69" spans="3:3" s="150" customFormat="1" hidden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idden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t="12" hidden="1" customHeight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s="150" customFormat="1" hidden="1" x14ac:dyDescent="0.25">
      <c r="C114" s="176"/>
    </row>
    <row r="115" spans="3:3" s="150" customFormat="1" hidden="1" x14ac:dyDescent="0.25">
      <c r="C115" s="176"/>
    </row>
    <row r="116" spans="3:3" s="150" customFormat="1" hidden="1" x14ac:dyDescent="0.25">
      <c r="C116" s="176"/>
    </row>
    <row r="117" spans="3:3" s="150" customFormat="1" hidden="1" x14ac:dyDescent="0.25">
      <c r="C117" s="176"/>
    </row>
    <row r="118" spans="3:3" s="150" customFormat="1" hidden="1" x14ac:dyDescent="0.25">
      <c r="C118" s="176"/>
    </row>
    <row r="119" spans="3:3" s="150" customFormat="1" hidden="1" x14ac:dyDescent="0.25">
      <c r="C119" s="176"/>
    </row>
    <row r="120" spans="3:3" s="150" customFormat="1" hidden="1" x14ac:dyDescent="0.25">
      <c r="C120" s="176"/>
    </row>
    <row r="121" spans="3:3" s="150" customFormat="1" hidden="1" x14ac:dyDescent="0.25">
      <c r="C121" s="176"/>
    </row>
    <row r="122" spans="3:3" s="150" customFormat="1" hidden="1" x14ac:dyDescent="0.25">
      <c r="C122" s="176"/>
    </row>
    <row r="123" spans="3:3" s="150" customFormat="1" hidden="1" x14ac:dyDescent="0.25">
      <c r="C123" s="176"/>
    </row>
    <row r="124" spans="3:3" s="150" customFormat="1" hidden="1" x14ac:dyDescent="0.25">
      <c r="C124" s="176"/>
    </row>
    <row r="125" spans="3:3" s="150" customFormat="1" hidden="1" x14ac:dyDescent="0.25">
      <c r="C125" s="176"/>
    </row>
    <row r="126" spans="3:3" s="150" customFormat="1" hidden="1" x14ac:dyDescent="0.25">
      <c r="C126" s="176"/>
    </row>
    <row r="127" spans="3:3" s="150" customFormat="1" hidden="1" x14ac:dyDescent="0.25">
      <c r="C127" s="176"/>
    </row>
    <row r="128" spans="3:3" s="150" customFormat="1" hidden="1" x14ac:dyDescent="0.25">
      <c r="C128" s="176"/>
    </row>
    <row r="129" spans="3:3" s="150" customFormat="1" hidden="1" x14ac:dyDescent="0.25">
      <c r="C129" s="176"/>
    </row>
    <row r="130" spans="3:3" s="150" customFormat="1" hidden="1" x14ac:dyDescent="0.25">
      <c r="C130" s="176"/>
    </row>
    <row r="131" spans="3:3" s="150" customFormat="1" hidden="1" x14ac:dyDescent="0.25">
      <c r="C131" s="176"/>
    </row>
    <row r="132" spans="3:3" s="150" customFormat="1" hidden="1" x14ac:dyDescent="0.25">
      <c r="C132" s="176"/>
    </row>
    <row r="133" spans="3:3" s="150" customFormat="1" hidden="1" x14ac:dyDescent="0.25">
      <c r="C133" s="176"/>
    </row>
    <row r="134" spans="3:3" s="150" customFormat="1" hidden="1" x14ac:dyDescent="0.25">
      <c r="C134" s="176"/>
    </row>
    <row r="135" spans="3:3" s="150" customFormat="1" hidden="1" x14ac:dyDescent="0.25">
      <c r="C135" s="176"/>
    </row>
    <row r="136" spans="3:3" s="150" customFormat="1" hidden="1" x14ac:dyDescent="0.25">
      <c r="C136" s="176"/>
    </row>
    <row r="137" spans="3:3" s="150" customFormat="1" hidden="1" x14ac:dyDescent="0.25">
      <c r="C137" s="176"/>
    </row>
    <row r="138" spans="3:3" s="150" customFormat="1" hidden="1" x14ac:dyDescent="0.25">
      <c r="C138" s="176"/>
    </row>
    <row r="139" spans="3:3" s="150" customFormat="1" hidden="1" x14ac:dyDescent="0.25">
      <c r="C139" s="176"/>
    </row>
    <row r="140" spans="3:3" s="150" customFormat="1" hidden="1" x14ac:dyDescent="0.25">
      <c r="C140" s="176"/>
    </row>
    <row r="141" spans="3:3" s="150" customFormat="1" hidden="1" x14ac:dyDescent="0.25">
      <c r="C141" s="176"/>
    </row>
    <row r="142" spans="3:3" s="150" customFormat="1" hidden="1" x14ac:dyDescent="0.25">
      <c r="C142" s="176"/>
    </row>
    <row r="143" spans="3:3" s="150" customFormat="1" hidden="1" x14ac:dyDescent="0.25">
      <c r="C143" s="176"/>
    </row>
    <row r="144" spans="3:3" s="150" customFormat="1" hidden="1" x14ac:dyDescent="0.25">
      <c r="C144" s="176"/>
    </row>
    <row r="145" spans="3:3" s="150" customFormat="1" hidden="1" x14ac:dyDescent="0.25">
      <c r="C145" s="176"/>
    </row>
    <row r="146" spans="3:3" s="150" customFormat="1" hidden="1" x14ac:dyDescent="0.25">
      <c r="C146" s="176"/>
    </row>
    <row r="147" spans="3:3" s="150" customFormat="1" hidden="1" x14ac:dyDescent="0.25">
      <c r="C147" s="176"/>
    </row>
    <row r="148" spans="3:3" s="150" customFormat="1" hidden="1" x14ac:dyDescent="0.25">
      <c r="C148" s="176"/>
    </row>
    <row r="149" spans="3:3" s="150" customFormat="1" hidden="1" x14ac:dyDescent="0.25">
      <c r="C149" s="176"/>
    </row>
    <row r="150" spans="3:3" s="150" customFormat="1" hidden="1" x14ac:dyDescent="0.25">
      <c r="C150" s="176"/>
    </row>
    <row r="151" spans="3:3" s="150" customFormat="1" hidden="1" x14ac:dyDescent="0.25">
      <c r="C151" s="176"/>
    </row>
    <row r="152" spans="3:3" s="150" customFormat="1" hidden="1" x14ac:dyDescent="0.25">
      <c r="C152" s="176"/>
    </row>
    <row r="153" spans="3:3" s="150" customFormat="1" hidden="1" x14ac:dyDescent="0.25">
      <c r="C153" s="176"/>
    </row>
    <row r="154" spans="3:3" s="150" customFormat="1" hidden="1" x14ac:dyDescent="0.25">
      <c r="C154" s="176"/>
    </row>
    <row r="155" spans="3:3" s="150" customFormat="1" hidden="1" x14ac:dyDescent="0.25">
      <c r="C155" s="176"/>
    </row>
    <row r="156" spans="3:3" x14ac:dyDescent="0.25"/>
    <row r="157" spans="3:3" x14ac:dyDescent="0.25"/>
    <row r="158" spans="3:3" x14ac:dyDescent="0.25"/>
    <row r="159" spans="3:3" x14ac:dyDescent="0.25"/>
    <row r="160" spans="3:3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0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Tønder Spildevand AS</v>
      </c>
      <c r="B1" s="56"/>
      <c r="C1" s="56"/>
      <c r="D1" s="178"/>
      <c r="E1" s="56"/>
    </row>
    <row r="2" spans="1:5" x14ac:dyDescent="0.25">
      <c r="A2" s="222" t="str">
        <f>'1. Forside'!A2</f>
        <v>S096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5" t="s">
        <v>126</v>
      </c>
      <c r="C4" s="265"/>
      <c r="D4" s="265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32490</v>
      </c>
      <c r="D7" s="182" t="s">
        <v>0</v>
      </c>
      <c r="E7" s="56"/>
    </row>
    <row r="8" spans="1:5" x14ac:dyDescent="0.25">
      <c r="A8" s="56"/>
      <c r="B8" s="207" t="s">
        <v>233</v>
      </c>
      <c r="C8" s="51">
        <v>133297</v>
      </c>
      <c r="D8" s="182" t="s">
        <v>0</v>
      </c>
      <c r="E8" s="56"/>
    </row>
    <row r="9" spans="1:5" x14ac:dyDescent="0.25">
      <c r="A9" s="56"/>
      <c r="B9" s="207" t="s">
        <v>234</v>
      </c>
      <c r="C9" s="51">
        <v>1412821</v>
      </c>
      <c r="D9" s="182" t="s">
        <v>0</v>
      </c>
      <c r="E9" s="56"/>
    </row>
    <row r="10" spans="1:5" x14ac:dyDescent="0.25">
      <c r="A10" s="56"/>
      <c r="B10" s="207" t="s">
        <v>235</v>
      </c>
      <c r="C10" s="51">
        <v>500691</v>
      </c>
      <c r="D10" s="182" t="s">
        <v>0</v>
      </c>
      <c r="E10" s="56"/>
    </row>
    <row r="11" spans="1:5" x14ac:dyDescent="0.25">
      <c r="A11" s="56"/>
      <c r="B11" s="54" t="s">
        <v>35</v>
      </c>
      <c r="C11" s="55">
        <f>SUM(C7:C10)</f>
        <v>2079299</v>
      </c>
      <c r="D11" s="54" t="s">
        <v>0</v>
      </c>
      <c r="E11" s="56"/>
    </row>
    <row r="12" spans="1:5" x14ac:dyDescent="0.25">
      <c r="A12" s="56"/>
      <c r="B12" s="56"/>
      <c r="C12" s="56"/>
      <c r="D12" s="178"/>
      <c r="E12" s="56"/>
    </row>
    <row r="13" spans="1:5" x14ac:dyDescent="0.25">
      <c r="A13" s="56"/>
      <c r="B13" s="56"/>
      <c r="C13" s="56"/>
      <c r="D13" s="178"/>
      <c r="E13" s="56"/>
    </row>
    <row r="14" spans="1:5" ht="38.25" customHeight="1" x14ac:dyDescent="0.25">
      <c r="A14" s="56"/>
      <c r="B14" s="266" t="s">
        <v>148</v>
      </c>
      <c r="C14" s="267"/>
      <c r="D14" s="268"/>
      <c r="E14" s="56"/>
    </row>
    <row r="15" spans="1:5" x14ac:dyDescent="0.25">
      <c r="A15" s="56"/>
      <c r="B15" s="53" t="s">
        <v>71</v>
      </c>
      <c r="C15" s="51">
        <v>117600</v>
      </c>
      <c r="D15" s="182" t="s">
        <v>0</v>
      </c>
      <c r="E15" s="56"/>
    </row>
    <row r="16" spans="1:5" x14ac:dyDescent="0.25">
      <c r="A16" s="56"/>
      <c r="B16" s="53" t="s">
        <v>14</v>
      </c>
      <c r="C16" s="51">
        <v>16500</v>
      </c>
      <c r="D16" s="182" t="s">
        <v>0</v>
      </c>
      <c r="E16" s="56"/>
    </row>
    <row r="17" spans="1:5" x14ac:dyDescent="0.25">
      <c r="A17" s="56"/>
      <c r="B17" s="54" t="s">
        <v>35</v>
      </c>
      <c r="C17" s="55">
        <f>SUM(C15:C16)</f>
        <v>134100</v>
      </c>
      <c r="D17" s="54" t="s">
        <v>0</v>
      </c>
      <c r="E17" s="56"/>
    </row>
    <row r="18" spans="1:5" x14ac:dyDescent="0.25">
      <c r="A18" s="56"/>
      <c r="B18" s="56"/>
      <c r="C18" s="183"/>
      <c r="D18" s="184"/>
      <c r="E18" s="56"/>
    </row>
    <row r="19" spans="1:5" x14ac:dyDescent="0.25">
      <c r="A19" s="56"/>
      <c r="B19" s="56"/>
      <c r="C19" s="183"/>
      <c r="D19" s="184"/>
      <c r="E19" s="56"/>
    </row>
    <row r="20" spans="1:5" ht="42" customHeight="1" x14ac:dyDescent="0.25">
      <c r="A20" s="56"/>
      <c r="B20" s="269" t="s">
        <v>149</v>
      </c>
      <c r="C20" s="270"/>
      <c r="D20" s="271"/>
      <c r="E20" s="56"/>
    </row>
    <row r="21" spans="1:5" x14ac:dyDescent="0.25">
      <c r="A21" s="56"/>
      <c r="B21" s="108" t="s">
        <v>150</v>
      </c>
      <c r="C21" s="19">
        <v>2500460.41</v>
      </c>
      <c r="D21" s="58" t="s">
        <v>0</v>
      </c>
      <c r="E21" s="56"/>
    </row>
    <row r="22" spans="1:5" x14ac:dyDescent="0.25">
      <c r="A22" s="56"/>
      <c r="B22" s="108" t="s">
        <v>151</v>
      </c>
      <c r="C22" s="40">
        <v>1688073</v>
      </c>
      <c r="D22" s="58" t="s">
        <v>0</v>
      </c>
      <c r="E22" s="56"/>
    </row>
    <row r="23" spans="1:5" x14ac:dyDescent="0.25">
      <c r="A23" s="56"/>
      <c r="B23" s="28" t="s">
        <v>152</v>
      </c>
      <c r="C23" s="55">
        <f>C21-C22</f>
        <v>812387.41000000015</v>
      </c>
      <c r="D23" s="28" t="s">
        <v>0</v>
      </c>
      <c r="E23" s="56"/>
    </row>
    <row r="24" spans="1:5" x14ac:dyDescent="0.25">
      <c r="A24" s="56"/>
      <c r="B24" s="56"/>
      <c r="C24" s="56"/>
      <c r="D24" s="178"/>
      <c r="E24" s="56"/>
    </row>
    <row r="25" spans="1:5" x14ac:dyDescent="0.25">
      <c r="A25" s="56"/>
      <c r="B25" s="56"/>
      <c r="C25" s="56"/>
      <c r="D25" s="178"/>
      <c r="E25" s="56"/>
    </row>
    <row r="26" spans="1:5" x14ac:dyDescent="0.25">
      <c r="A26" s="56"/>
      <c r="B26" s="56"/>
      <c r="C26" s="56"/>
      <c r="D26" s="178"/>
      <c r="E26" s="56"/>
    </row>
    <row r="27" spans="1:5" hidden="1" x14ac:dyDescent="0.25"/>
    <row r="28" spans="1:5" hidden="1" x14ac:dyDescent="0.25"/>
    <row r="29" spans="1:5" hidden="1" x14ac:dyDescent="0.25"/>
    <row r="30" spans="1:5" hidden="1" x14ac:dyDescent="0.25">
      <c r="A30" s="186"/>
      <c r="B30" s="186"/>
      <c r="C30" s="186"/>
      <c r="D30" s="187"/>
      <c r="E30" s="186"/>
    </row>
    <row r="31" spans="1:5" hidden="1" x14ac:dyDescent="0.25">
      <c r="A31" s="186"/>
      <c r="B31" s="186"/>
      <c r="C31" s="186"/>
      <c r="D31" s="187"/>
      <c r="E31" s="186"/>
    </row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>
      <c r="A34" s="186"/>
      <c r="B34" s="186"/>
      <c r="C34" s="186"/>
      <c r="D34" s="187"/>
      <c r="E34" s="186"/>
    </row>
    <row r="35" spans="1:5" hidden="1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hidden="1" x14ac:dyDescent="0.25"/>
    <row r="45" spans="1:5" x14ac:dyDescent="0.25">
      <c r="A45" s="219"/>
      <c r="B45" s="219"/>
      <c r="C45" s="219"/>
      <c r="D45" s="220"/>
      <c r="E45" s="219"/>
    </row>
    <row r="46" spans="1:5" x14ac:dyDescent="0.25">
      <c r="A46" s="219"/>
      <c r="B46" s="219"/>
      <c r="C46" s="219"/>
      <c r="D46" s="220"/>
      <c r="E46" s="219"/>
    </row>
    <row r="47" spans="1:5" x14ac:dyDescent="0.25">
      <c r="A47" s="219"/>
      <c r="B47" s="219"/>
      <c r="C47" s="219"/>
      <c r="D47" s="220"/>
      <c r="E47" s="219"/>
    </row>
    <row r="48" spans="1:5" x14ac:dyDescent="0.25">
      <c r="A48" s="219"/>
      <c r="B48" s="219"/>
      <c r="C48" s="219"/>
      <c r="D48" s="220"/>
      <c r="E48" s="219"/>
    </row>
    <row r="49" spans="1:5" x14ac:dyDescent="0.25">
      <c r="A49" s="219"/>
      <c r="B49" s="219"/>
      <c r="C49" s="219"/>
      <c r="D49" s="220"/>
      <c r="E49" s="219"/>
    </row>
    <row r="50" spans="1:5" hidden="1" x14ac:dyDescent="0.25"/>
  </sheetData>
  <sheetProtection password="C6ED" sheet="1" objects="1" scenarios="1"/>
  <mergeCells count="3">
    <mergeCell ref="B4:D4"/>
    <mergeCell ref="B14:D14"/>
    <mergeCell ref="B20:D20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Kirstine Sewohl (KFST)</cp:lastModifiedBy>
  <cp:lastPrinted>2015-05-08T11:51:55Z</cp:lastPrinted>
  <dcterms:created xsi:type="dcterms:W3CDTF">2014-01-17T08:54:17Z</dcterms:created>
  <dcterms:modified xsi:type="dcterms:W3CDTF">2015-10-01T12:26:36Z</dcterms:modified>
</cp:coreProperties>
</file>