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C10" i="13" l="1"/>
  <c r="C9" i="4" l="1"/>
  <c r="E31" i="19" l="1"/>
  <c r="C36" i="19" l="1"/>
  <c r="E36" i="19" s="1"/>
  <c r="F33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26" i="8" l="1"/>
  <c r="F8" i="2" l="1"/>
  <c r="F8" i="7"/>
  <c r="F32" i="7" s="1"/>
  <c r="F35" i="2" l="1"/>
  <c r="C9" i="10" s="1"/>
  <c r="C15" i="11" l="1"/>
  <c r="C29" i="8" s="1"/>
  <c r="C16" i="13"/>
  <c r="C27" i="8" s="1"/>
  <c r="C15" i="4"/>
  <c r="C25" i="8" s="1"/>
  <c r="C22" i="3"/>
  <c r="C23" i="8" s="1"/>
  <c r="F34" i="7"/>
  <c r="C18" i="8" s="1"/>
  <c r="C16" i="3"/>
  <c r="C22" i="8" s="1"/>
  <c r="C10" i="3"/>
  <c r="C21" i="8" s="1"/>
  <c r="C24" i="8"/>
  <c r="C10" i="10"/>
  <c r="C17" i="8" s="1"/>
  <c r="F37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<sst xmlns="http://schemas.openxmlformats.org/spreadsheetml/2006/main" count="514" uniqueCount="233">
  <si>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</si>
  <si>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</si>
  <si>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</si>
  <si>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</si>
  <si>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</si>
  <si>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</si>
  <si>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</si>
  <si>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</si>
  <si>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</si>
  <si>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</si>
  <si>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</si>
  <si>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</si>
  <si>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</si>
  <si>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</si>
  <si>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</si>
  <si>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</si>
  <si>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</si>
  <si>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</si>
  <si>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</si>
  <si>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</si>
  <si>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</si>
  <si>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</si>
  <si>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</si>
  <si>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</si>
  <si>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</si>
  <si>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</si>
  <si>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</si>
  <si>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</si>
  <si>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</si>
  <si>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</si>
  <si>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</si>
  <si>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</si>
  <si>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</si>
  <si>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</si>
  <si>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</si>
  <si>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</si>
  <si>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</si>
  <si>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</si>
  <si>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</si>
  <si>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</si>
  <si>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</si>
  <si>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</si>
  <si>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</si>
  <si>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</si>
  <si>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</si>
  <si>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</si>
  <si>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</si>
  <si>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</si>
  <si>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</si>
  <si>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</si>
  <si>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</si>
  <si>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</si>
  <si>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</si>
  <si>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</si>
  <si>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</si>
  <si>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</si>
  <si>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</si>
  <si>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</si>
  <si>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</si>
  <si>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</si>
  <si>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</si>
  <si>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</si>
  <si>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</si>
  <si>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</si>
  <si>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</si>
  <si>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</si>
  <si>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</si>
  <si>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</si>
  <si>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</si>
  <si>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</si>
  <si>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</si>
  <si>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</si>
  <si>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</si>
  <si>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</si>
  <si>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</si>
  <si>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</si>
  <si>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</si>
  <si>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</si>
  <si>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</si>
  <si>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</si>
  <si>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</si>
  <si>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</si>
  <si>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</si>
  <si>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</si>
  <si>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</si>
  <si>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</si>
  <si>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</si>
  <si>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</si>
  <si>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</si>
  <si>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</si>
  <si>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</si>
  <si>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</si>
  <si>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</si>
  <si>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</si>
  <si>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</si>
  <si>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</si>
  <si>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</si>
  <si>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</si>
  <si>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</si>
  <si>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</si>
  <si>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</si>
  <si>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</si>
  <si>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</si>
  <si>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</si>
  <si>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</si>
  <si>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</si>
  <si>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</si>
  <si>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</si>
  <si>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</si>
  <si>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</si>
  <si>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</si>
  <si>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</si>
  <si>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</si>
  <si>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</si>
  <si>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</si>
  <si>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</si>
  <si>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</si>
  <si>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</si>
  <si>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</si>
  <si>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</si>
  <si>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</si>
  <si>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</si>
  <si>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</si>
  <si>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</si>
  <si>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</si>
  <si>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</si>
  <si>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</si>
  <si>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</si>
  <si>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</si>
  <si>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</si>
  <si>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</si>
  <si>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</si>
  <si>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</si>
  <si>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</si>
  <si>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</si>
  <si>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</si>
  <si>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</si>
  <si>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</si>
  <si>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</si>
  <si>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</si>
  <si>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</si>
  <si>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</si>
  <si>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</si>
  <si>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</si>
  <si>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</si>
  <si>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</si>
  <si>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</si>
  <si>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</si>
  <si>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</si>
  <si>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</si>
  <si>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</si>
  <si>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</si>
  <si>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</si>
  <si>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</si>
  <si>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</si>
  <si>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</si>
  <si>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</si>
  <si>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</si>
  <si>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</si>
  <si>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</si>
  <si>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</si>
  <si>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</si>
  <si>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</si>
  <si>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</si>
  <si>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</si>
  <si>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</si>
  <si>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</si>
  <si>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</si>
  <si>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</si>
  <si>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</si>
  <si>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</si>
  <si>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</si>
  <si>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</si>
  <si>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</si>
  <si>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</si>
  <si>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</si>
  <si>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</si>
  <si>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</si>
  <si>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</si>
  <si>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</si>
  <si>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</si>
  <si>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</si>
  <si>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</si>
  <si>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</si>
  <si>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</si>
  <si>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</si>
  <si>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</si>
  <si>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</si>
  <si>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Amager Landevej (godkendt i PL2014)</t>
  </si>
  <si>
    <t>Kastrup Strandpark (godkendt i PL2015)</t>
  </si>
  <si>
    <t>Skærpet rensning af spildevand, Luftrensning</t>
  </si>
  <si>
    <t>Klimatilpasning, Drift af sparebassin</t>
  </si>
  <si>
    <t>Pumpestationer i brønde (&lt; 6,25 m2), SRO</t>
  </si>
  <si>
    <t>Pumpestationer i brønde (&lt; 6,25 m2), Mek/EL</t>
  </si>
  <si>
    <t xml:space="preserve">Ledningsnet ≤ Ø 200 mm </t>
  </si>
  <si>
    <t xml:space="preserve">Forsinkelsesbassiner, lukkede med automatisk rensning og SRO Miljøklasse A (500-1.000 m3) - SRO </t>
  </si>
  <si>
    <t>Forsinkelsesbassiner, lukkede med automatisk rensning og SRO Miljøklasse A (500-1.000 m3) - Mek/EL</t>
  </si>
  <si>
    <t>Indløb med riste, Konstruktioner</t>
  </si>
  <si>
    <t xml:space="preserve">Ø 200 mm &lt; Ledningsnet ≤ Ø 500 mm </t>
  </si>
  <si>
    <t>Efterklaringstanke, Konstruktioner</t>
  </si>
  <si>
    <t>Pumpestationer m. overbygning (&lt; 20 m2), SRO</t>
  </si>
  <si>
    <t>Pumpestationer m. overbygning (&lt; 20 m2), Mek/EL</t>
  </si>
  <si>
    <t>Pumpestationer m. overbygning (&lt; 20 m2), Konstruktioner</t>
  </si>
  <si>
    <t>Forklaring, SRO</t>
  </si>
  <si>
    <t>Forklaring, Mek/EL</t>
  </si>
  <si>
    <t>Forklaring, Konstruktioner</t>
  </si>
  <si>
    <t>Slutafvanding, slam - højteknologisk (centrifuger), SRO</t>
  </si>
  <si>
    <t>Slutafvanding, slam - højteknologisk (centrifuger), Mek/El</t>
  </si>
  <si>
    <t>Pumpeinstallation Miljøklasse A (300-600 l/s) - SRO</t>
  </si>
  <si>
    <t>Pumpeinstallation Miljøklasse A (300-600 l/s) - Mek/EL</t>
  </si>
  <si>
    <t>Strømpeforing Ø 200 mm &lt; Ledningsnet ≤ Ø 500 mm</t>
  </si>
  <si>
    <t>Ø 500 mm &lt; Ledningsnet ≤ Ø 800 mm</t>
  </si>
  <si>
    <t>Gis-platform til ledninger</t>
  </si>
  <si>
    <t>2014</t>
  </si>
  <si>
    <t>10</t>
  </si>
  <si>
    <t>20</t>
  </si>
  <si>
    <t>75</t>
  </si>
  <si>
    <t>60</t>
  </si>
  <si>
    <t>50</t>
  </si>
  <si>
    <t>Pumpeinstallation Miljøklasse A (100-300 l/s) - Mek/EL</t>
  </si>
  <si>
    <t>Pumpeinstallation Miljøklasse A (100-300 l/s) - SRO</t>
  </si>
  <si>
    <t>Forsinkelsesbassiner, lukkede med automatisk rensning og SRO Miljøklasse A (1.000-3.000 m3) - Konstruktioner</t>
  </si>
  <si>
    <t>Køretøjer, personbil</t>
  </si>
  <si>
    <t>Beluftningstanke, SRO</t>
  </si>
  <si>
    <t>Beluftningstanke, Mek/EL</t>
  </si>
  <si>
    <t>Beluftningstanke, Konstruktioner</t>
  </si>
  <si>
    <t>Strømpeforing ≤ Ø 200 mm</t>
  </si>
  <si>
    <t>Pumpestationer i underjordiske bygværker (&lt;50 m2), Mek/El</t>
  </si>
  <si>
    <t>Selskabsskatter</t>
  </si>
  <si>
    <t>Spildevandsafgift</t>
  </si>
  <si>
    <t>TÅRNBYFORSYNING Spildevand</t>
  </si>
  <si>
    <t>S097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</si>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</sst>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  <numFmt numFmtId="173" formatCode="_ &quot;kr&quot;\ * #,##0.00_ ;_ &quot;kr&quot;\ * \-#,##0.00_ ;_ &quot;kr&quot;\ * &quot;-&quot;??_ ;_ @_ 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6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  <xf numFmtId="173" fontId="8" fillId="0" borderId="0" applyFont="0" applyFill="0" applyBorder="0" applyAlignment="0" applyProtection="0"/>
  </cellStyleXfs>
  <cellXfs count="27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6" fillId="0" borderId="22" xfId="1" applyFont="1" applyBorder="1" applyAlignment="1" applyProtection="1">
      <alignment horizontal="left" wrapText="1"/>
      <protection locked="0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6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Valuta 2 2" xfId="27315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0" t="s">
        <v>230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0" t="s">
        <v>231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30" t="s">
        <v>58</v>
      </c>
      <c r="E8" s="230"/>
      <c r="F8" s="230"/>
      <c r="G8" s="123"/>
      <c r="H8" s="123"/>
      <c r="I8" s="123"/>
    </row>
    <row r="9" spans="1:9" x14ac:dyDescent="0.25">
      <c r="A9" s="121"/>
      <c r="B9" s="121"/>
      <c r="C9" s="121"/>
      <c r="D9" s="241" t="s">
        <v>107</v>
      </c>
      <c r="E9" s="241"/>
      <c r="F9" s="24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1" t="s">
        <v>59</v>
      </c>
      <c r="E13" s="231"/>
      <c r="F13" s="231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2" t="s">
        <v>60</v>
      </c>
      <c r="E16" s="233"/>
      <c r="F16" s="234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5" t="s">
        <v>2</v>
      </c>
      <c r="E17" s="236"/>
      <c r="F17" s="237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5" t="s">
        <v>132</v>
      </c>
      <c r="E18" s="236"/>
      <c r="F18" s="237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8" t="s">
        <v>44</v>
      </c>
      <c r="E19" s="239"/>
      <c r="F19" s="240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8" t="s">
        <v>61</v>
      </c>
      <c r="E20" s="239"/>
      <c r="F20" s="240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8" t="s">
        <v>88</v>
      </c>
      <c r="E21" s="239"/>
      <c r="F21" s="240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8" t="s">
        <v>62</v>
      </c>
      <c r="E22" s="239"/>
      <c r="F22" s="240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60" t="s">
        <v>42</v>
      </c>
      <c r="E23" s="261"/>
      <c r="F23" s="26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7" t="s">
        <v>63</v>
      </c>
      <c r="E24" s="258"/>
      <c r="F24" s="25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4" t="s">
        <v>64</v>
      </c>
      <c r="E25" s="255"/>
      <c r="F25" s="25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1" t="s">
        <v>43</v>
      </c>
      <c r="E26" s="252"/>
      <c r="F26" s="25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8" t="s">
        <v>65</v>
      </c>
      <c r="E27" s="249"/>
      <c r="F27" s="25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2" t="s">
        <v>142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5" t="s">
        <v>143</v>
      </c>
      <c r="E29" s="246"/>
      <c r="F29" s="24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1" t="str">
        <f>'1. Forside'!A1</f>
        <v>TÅRNBYFORSYNING Spildevand</v>
      </c>
      <c r="B1" s="56"/>
      <c r="C1" s="56"/>
      <c r="D1" s="56"/>
      <c r="E1" s="56"/>
    </row>
    <row r="2" spans="1:5" x14ac:dyDescent="0.25">
      <c r="A2" s="221" t="str">
        <f>'1. Forside'!A2</f>
        <v>S097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6" t="s">
        <v>122</v>
      </c>
      <c r="C4" s="266"/>
      <c r="D4" s="266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29" t="s">
        <v>190</v>
      </c>
      <c r="C7" s="228">
        <v>400000</v>
      </c>
      <c r="D7" s="191" t="s">
        <v>0</v>
      </c>
      <c r="E7" s="56"/>
    </row>
    <row r="8" spans="1:5" x14ac:dyDescent="0.25">
      <c r="A8" s="56"/>
      <c r="B8" s="229" t="s">
        <v>191</v>
      </c>
      <c r="C8" s="228">
        <v>200000</v>
      </c>
      <c r="D8" s="191" t="s">
        <v>0</v>
      </c>
      <c r="E8" s="56"/>
    </row>
    <row r="9" spans="1:5" x14ac:dyDescent="0.25">
      <c r="A9" s="56"/>
      <c r="B9" s="54" t="s">
        <v>36</v>
      </c>
      <c r="C9" s="55">
        <f>SUM(C7:C8)</f>
        <v>600000</v>
      </c>
      <c r="D9" s="192" t="s">
        <v>0</v>
      </c>
      <c r="E9" s="56"/>
    </row>
    <row r="10" spans="1:5" x14ac:dyDescent="0.25">
      <c r="A10" s="56"/>
      <c r="B10" s="56"/>
      <c r="C10" s="183"/>
      <c r="D10" s="56"/>
      <c r="E10" s="56"/>
    </row>
    <row r="11" spans="1:5" x14ac:dyDescent="0.25">
      <c r="A11" s="56"/>
      <c r="B11" s="56"/>
      <c r="C11" s="183"/>
      <c r="D11" s="56"/>
      <c r="E11" s="56"/>
    </row>
    <row r="12" spans="1:5" ht="27.2" customHeight="1" x14ac:dyDescent="0.25">
      <c r="A12" s="56"/>
      <c r="B12" s="20" t="s">
        <v>151</v>
      </c>
      <c r="C12" s="193"/>
      <c r="D12" s="190"/>
      <c r="E12" s="56"/>
    </row>
    <row r="13" spans="1:5" ht="16.7" customHeight="1" x14ac:dyDescent="0.25">
      <c r="A13" s="56"/>
      <c r="B13" s="108" t="s">
        <v>152</v>
      </c>
      <c r="C13" s="19">
        <v>724173</v>
      </c>
      <c r="D13" s="153" t="s">
        <v>0</v>
      </c>
      <c r="E13" s="56"/>
    </row>
    <row r="14" spans="1:5" ht="16.7" customHeight="1" x14ac:dyDescent="0.25">
      <c r="A14" s="56"/>
      <c r="B14" s="108" t="s">
        <v>153</v>
      </c>
      <c r="C14" s="40">
        <v>1000000</v>
      </c>
      <c r="D14" s="153" t="s">
        <v>0</v>
      </c>
      <c r="E14" s="56"/>
    </row>
    <row r="15" spans="1:5" x14ac:dyDescent="0.25">
      <c r="A15" s="56"/>
      <c r="B15" s="28" t="s">
        <v>154</v>
      </c>
      <c r="C15" s="55">
        <f>C13-C14</f>
        <v>-275827</v>
      </c>
      <c r="D15" s="155" t="s">
        <v>0</v>
      </c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hidden="1" x14ac:dyDescent="0.25">
      <c r="B19" s="195"/>
      <c r="E19" s="196"/>
    </row>
    <row r="20" spans="1:5" ht="15.75" hidden="1" x14ac:dyDescent="0.25">
      <c r="B20" s="196"/>
      <c r="C20" s="196"/>
    </row>
    <row r="21" spans="1:5" ht="15.75" hidden="1" x14ac:dyDescent="0.25">
      <c r="B21" s="196"/>
      <c r="E21" s="196"/>
    </row>
    <row r="22" spans="1:5" ht="15.75" hidden="1" x14ac:dyDescent="0.25">
      <c r="B22" s="196"/>
      <c r="D22" s="196"/>
    </row>
    <row r="23" spans="1:5" ht="15.75" hidden="1" x14ac:dyDescent="0.25">
      <c r="B23" s="196"/>
      <c r="C23" s="196"/>
    </row>
    <row r="24" spans="1:5" ht="15.75" hidden="1" x14ac:dyDescent="0.25">
      <c r="B24" s="196"/>
      <c r="C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5"/>
      <c r="C28" s="195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5"/>
    </row>
    <row r="64" spans="2:2" hidden="1" x14ac:dyDescent="0.25"/>
    <row r="65" spans="1:5" hidden="1" x14ac:dyDescent="0.25"/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2" t="str">
        <f>'1. Forside'!A1</f>
        <v>TÅRNBYFORSYNING Spildevand</v>
      </c>
      <c r="B1" s="26"/>
      <c r="C1" s="26"/>
      <c r="D1" s="26"/>
      <c r="E1" s="26"/>
    </row>
    <row r="2" spans="1:5" x14ac:dyDescent="0.25">
      <c r="A2" s="222" t="str">
        <f>'1. Forside'!A2</f>
        <v>S097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6" t="s">
        <v>121</v>
      </c>
      <c r="C4" s="266"/>
      <c r="D4" s="266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3" t="s">
        <v>155</v>
      </c>
      <c r="C7" s="274"/>
      <c r="D7" s="275"/>
      <c r="E7" s="26"/>
    </row>
    <row r="8" spans="1:5" x14ac:dyDescent="0.25">
      <c r="A8" s="26"/>
      <c r="B8" s="229" t="s">
        <v>188</v>
      </c>
      <c r="C8" s="228">
        <v>1102769</v>
      </c>
      <c r="D8" s="191" t="s">
        <v>0</v>
      </c>
      <c r="E8" s="26"/>
    </row>
    <row r="9" spans="1:5" x14ac:dyDescent="0.25">
      <c r="A9" s="26"/>
      <c r="B9" s="229" t="s">
        <v>189</v>
      </c>
      <c r="C9" s="228">
        <v>843100</v>
      </c>
      <c r="D9" s="191" t="s">
        <v>0</v>
      </c>
      <c r="E9" s="26"/>
    </row>
    <row r="10" spans="1:5" x14ac:dyDescent="0.25">
      <c r="A10" s="26"/>
      <c r="B10" s="54" t="s">
        <v>36</v>
      </c>
      <c r="C10" s="55">
        <f xml:space="preserve"> SUM(C8:C9)</f>
        <v>1945869</v>
      </c>
      <c r="D10" s="192" t="s">
        <v>0</v>
      </c>
      <c r="E10" s="26"/>
    </row>
    <row r="11" spans="1:5" x14ac:dyDescent="0.25">
      <c r="A11" s="26"/>
      <c r="B11" s="56"/>
      <c r="C11" s="197"/>
      <c r="D11" s="56"/>
      <c r="E11" s="26"/>
    </row>
    <row r="12" spans="1:5" x14ac:dyDescent="0.25">
      <c r="A12" s="26"/>
      <c r="B12" s="56"/>
      <c r="C12" s="56"/>
      <c r="D12" s="56"/>
      <c r="E12" s="26"/>
    </row>
    <row r="13" spans="1:5" ht="37.5" customHeight="1" x14ac:dyDescent="0.25">
      <c r="A13" s="26"/>
      <c r="B13" s="273" t="s">
        <v>156</v>
      </c>
      <c r="C13" s="274"/>
      <c r="D13" s="275"/>
      <c r="E13" s="26"/>
    </row>
    <row r="14" spans="1:5" ht="15.75" customHeight="1" x14ac:dyDescent="0.25">
      <c r="A14" s="26"/>
      <c r="B14" s="108" t="s">
        <v>157</v>
      </c>
      <c r="C14" s="19">
        <v>1071919</v>
      </c>
      <c r="D14" s="153" t="s">
        <v>0</v>
      </c>
      <c r="E14" s="26"/>
    </row>
    <row r="15" spans="1:5" x14ac:dyDescent="0.25">
      <c r="A15" s="26"/>
      <c r="B15" s="108" t="s">
        <v>158</v>
      </c>
      <c r="C15" s="40">
        <v>1071919</v>
      </c>
      <c r="D15" s="153" t="s">
        <v>0</v>
      </c>
      <c r="E15" s="26"/>
    </row>
    <row r="16" spans="1:5" x14ac:dyDescent="0.25">
      <c r="A16" s="26"/>
      <c r="B16" s="28" t="s">
        <v>159</v>
      </c>
      <c r="C16" s="55">
        <f>C14-C15</f>
        <v>0</v>
      </c>
      <c r="D16" s="155" t="s">
        <v>0</v>
      </c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>
      <c r="A30" s="26"/>
      <c r="B30" s="26"/>
      <c r="C30" s="26"/>
      <c r="D30" s="26"/>
      <c r="E30" s="26"/>
    </row>
    <row r="31" spans="1:5" hidden="1" x14ac:dyDescent="0.25"/>
    <row r="32" spans="1:5" hidden="1" x14ac:dyDescent="0.25"/>
    <row r="33" hidden="1" x14ac:dyDescent="0.25"/>
  </sheetData>
  <sheetProtection password="C6ED" sheet="1" objects="1" scenarios="1"/>
  <mergeCells count="3">
    <mergeCell ref="B4:D4"/>
    <mergeCell ref="B13:D13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2" t="str">
        <f>'1. Forside'!A1</f>
        <v>TÅRNBYFORSYNING Spildevand</v>
      </c>
      <c r="B1" s="26"/>
      <c r="C1" s="26"/>
      <c r="D1" s="26"/>
      <c r="E1" s="26"/>
    </row>
    <row r="2" spans="1:5" x14ac:dyDescent="0.25">
      <c r="A2" s="222" t="str">
        <f>'1. Forside'!A2</f>
        <v>S097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3" t="s">
        <v>120</v>
      </c>
      <c r="C4" s="263"/>
      <c r="D4" s="263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228">
        <v>3000000</v>
      </c>
      <c r="D7" s="191" t="s">
        <v>0</v>
      </c>
      <c r="E7" s="26"/>
    </row>
    <row r="8" spans="1:5" x14ac:dyDescent="0.25">
      <c r="A8" s="26"/>
      <c r="B8" s="110" t="s">
        <v>162</v>
      </c>
      <c r="C8" s="228">
        <v>320000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2680000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2615379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1932000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683379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2" t="str">
        <f>'1. Forside'!A1</f>
        <v>TÅRNBYFORSYNING Spildevand</v>
      </c>
      <c r="B1" s="26"/>
      <c r="C1" s="26"/>
      <c r="D1" s="26"/>
      <c r="E1" s="26"/>
    </row>
    <row r="2" spans="1:5" x14ac:dyDescent="0.25">
      <c r="A2" s="222" t="str">
        <f>'1. Forside'!A2</f>
        <v>S097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6" t="s">
        <v>119</v>
      </c>
      <c r="C4" s="266"/>
      <c r="D4" s="266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228">
        <v>-18350600</v>
      </c>
      <c r="D7" s="191" t="s">
        <v>0</v>
      </c>
      <c r="E7" s="26"/>
    </row>
    <row r="8" spans="1:5" x14ac:dyDescent="0.25">
      <c r="A8" s="26"/>
      <c r="B8" s="111" t="s">
        <v>167</v>
      </c>
      <c r="C8" s="228">
        <v>-7252504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-11098096</v>
      </c>
      <c r="D9" s="202" t="s">
        <v>0</v>
      </c>
      <c r="E9" s="26"/>
    </row>
    <row r="10" spans="1:5" x14ac:dyDescent="0.25">
      <c r="A10" s="26"/>
      <c r="B10" s="58" t="s">
        <v>21</v>
      </c>
      <c r="C10" s="228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-2219619.2000000002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TÅRNBYFORSYNING Spildevand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S097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3" t="s">
        <v>118</v>
      </c>
      <c r="C4" s="263"/>
      <c r="D4" s="263"/>
      <c r="E4" s="263"/>
      <c r="F4" s="263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49802599.654540144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17432850.234696414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3346988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118003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1706667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22604508.234696414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56909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56909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1396960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-3469374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-14674117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-5370214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-512181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-24025886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32491.234696414322</v>
      </c>
      <c r="D27" s="79" t="s">
        <v>0</v>
      </c>
      <c r="E27" s="10">
        <f>IF(C27&lt;0,0,-C27)</f>
        <v>-32491.234696414322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52464696.939999998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52464696.939999998</v>
      </c>
      <c r="D36" s="79" t="s">
        <v>0</v>
      </c>
      <c r="E36" s="10">
        <f>-C36</f>
        <v>-52464696.939999998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-2694588.5201562643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2" t="str">
        <f>'1. Forside'!A1</f>
        <v>TÅRNBYFORSYNING Spildevand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2" t="str">
        <f>'1. Forside'!A2</f>
        <v>S097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3" t="s">
        <v>168</v>
      </c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4470811</v>
      </c>
      <c r="D7" s="223" t="s">
        <v>0</v>
      </c>
      <c r="E7" s="224">
        <v>2179051</v>
      </c>
      <c r="F7" s="223" t="s">
        <v>0</v>
      </c>
      <c r="G7" s="224">
        <v>1396960</v>
      </c>
      <c r="H7" s="223" t="s">
        <v>0</v>
      </c>
      <c r="I7" s="224"/>
      <c r="J7" s="223" t="s">
        <v>0</v>
      </c>
      <c r="K7" s="224"/>
      <c r="L7" s="223" t="s">
        <v>0</v>
      </c>
      <c r="M7" s="26"/>
    </row>
    <row r="8" spans="1:13" x14ac:dyDescent="0.25">
      <c r="A8" s="26"/>
      <c r="B8" s="58" t="s">
        <v>75</v>
      </c>
      <c r="C8" s="225">
        <v>4470811</v>
      </c>
      <c r="D8" s="223" t="s">
        <v>0</v>
      </c>
      <c r="E8" s="225">
        <v>1063699.7936532162</v>
      </c>
      <c r="F8" s="223" t="s">
        <v>0</v>
      </c>
      <c r="G8" s="225">
        <v>1396960</v>
      </c>
      <c r="H8" s="223" t="s">
        <v>0</v>
      </c>
      <c r="I8" s="224"/>
      <c r="J8" s="223" t="s">
        <v>0</v>
      </c>
      <c r="K8" s="224"/>
      <c r="L8" s="223" t="s">
        <v>0</v>
      </c>
      <c r="M8" s="26"/>
    </row>
    <row r="9" spans="1:13" x14ac:dyDescent="0.25">
      <c r="A9" s="26"/>
      <c r="B9" s="58" t="s">
        <v>74</v>
      </c>
      <c r="C9" s="225">
        <v>0</v>
      </c>
      <c r="D9" s="223" t="s">
        <v>0</v>
      </c>
      <c r="E9" s="225">
        <v>0</v>
      </c>
      <c r="F9" s="223" t="s">
        <v>0</v>
      </c>
      <c r="G9" s="225">
        <v>0</v>
      </c>
      <c r="H9" s="223" t="s">
        <v>0</v>
      </c>
      <c r="I9" s="224"/>
      <c r="J9" s="223" t="s">
        <v>0</v>
      </c>
      <c r="K9" s="224"/>
      <c r="L9" s="223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3" t="s">
        <v>0</v>
      </c>
      <c r="E10" s="61">
        <v>0</v>
      </c>
      <c r="F10" s="223" t="s">
        <v>0</v>
      </c>
      <c r="G10" s="61">
        <v>0</v>
      </c>
      <c r="H10" s="223" t="s">
        <v>0</v>
      </c>
      <c r="I10" s="61"/>
      <c r="J10" s="223" t="s">
        <v>0</v>
      </c>
      <c r="K10" s="226">
        <f>IF(C11&gt;SUM(E8:I9),C11-SUM(E8:I9),0)*-1</f>
        <v>0</v>
      </c>
      <c r="L10" s="223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7" t="s">
        <v>0</v>
      </c>
      <c r="E11" s="55">
        <f>C11+E7-E8-E9</f>
        <v>1115351.2063467838</v>
      </c>
      <c r="F11" s="227" t="s">
        <v>0</v>
      </c>
      <c r="G11" s="55">
        <f>E11+G7-G8-G9</f>
        <v>1115351.2063467838</v>
      </c>
      <c r="H11" s="227" t="s">
        <v>0</v>
      </c>
      <c r="I11" s="55">
        <f>G11+I7-I8-I9</f>
        <v>1115351.2063467838</v>
      </c>
      <c r="J11" s="227" t="s">
        <v>0</v>
      </c>
      <c r="K11" s="55">
        <f>K7-K8-K9+K10+I11</f>
        <v>1115351.2063467838</v>
      </c>
      <c r="L11" s="227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TÅRNBYFORSYNING Spildevand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S097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3" t="s">
        <v>106</v>
      </c>
      <c r="C4" s="263"/>
      <c r="D4" s="263"/>
      <c r="E4" s="263"/>
      <c r="F4" s="263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23409052.939018004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-88954.401168268407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23320098.537849735</v>
      </c>
      <c r="D13" s="79" t="s">
        <v>0</v>
      </c>
      <c r="E13" s="6">
        <f>C13</f>
        <v>23320098.537849735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17145926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232</v>
      </c>
      <c r="C16" s="14">
        <f>'6. Gennemførte investeringer'!F37</f>
        <v>5488093.6311333338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140800.47560000001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investeringer'!F34</f>
        <v>1908666.666666667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24683486.773400001</v>
      </c>
      <c r="D19" s="79" t="s">
        <v>0</v>
      </c>
      <c r="E19" s="8">
        <f>C19</f>
        <v>24683486.773400001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783000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147600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-174187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servicemål'!C9</f>
        <v>600000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servicemål'!C15</f>
        <v>-275827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Klimatilpasning'!C10</f>
        <v>1945869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Klimatilpasning'!C16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2680000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683379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6389834</v>
      </c>
      <c r="D30" s="79" t="s">
        <v>0</v>
      </c>
      <c r="E30" s="6">
        <f>C30</f>
        <v>6389834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-2219619.2000000002</v>
      </c>
      <c r="D32" s="79" t="s">
        <v>0</v>
      </c>
      <c r="E32" s="10">
        <f>C32</f>
        <v>-2219619.2000000002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-2694588.5201562643</v>
      </c>
      <c r="D34" s="79" t="s">
        <v>0</v>
      </c>
      <c r="E34" s="12">
        <f>C34</f>
        <v>-2694588.5201562643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49479211.591093466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2315420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21.369432582897904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3"/>
      <c r="B49" s="213"/>
      <c r="C49" s="214"/>
      <c r="D49" s="215"/>
      <c r="E49" s="216"/>
      <c r="F49" s="215"/>
      <c r="G49" s="213"/>
    </row>
    <row r="50" spans="1:7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TÅRNBYFORSYNING Spildevand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S097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3" t="s">
        <v>128</v>
      </c>
      <c r="C4" s="263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23409052.939018004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23409052.939018004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23409052.939018004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-88954.401168268407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TÅRNBYFORSYNING Spildevand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S097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3" t="s">
        <v>127</v>
      </c>
      <c r="C4" s="263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7">
        <v>19483354.761144683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23320098.537849735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23409052.939018004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7">
        <v>870816.76933146967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TÅRNBYFORSYNING Spildevand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S097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3" t="s">
        <v>126</v>
      </c>
      <c r="C4" s="263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603665837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17145926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17145926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9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TÅRNBYFORSYNING Spildevand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S097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4" t="s">
        <v>130</v>
      </c>
      <c r="C4" s="264"/>
      <c r="D4" s="264"/>
      <c r="E4" s="264"/>
      <c r="F4" s="264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5" t="s">
        <v>52</v>
      </c>
      <c r="G7" s="265"/>
      <c r="H7" s="26"/>
    </row>
    <row r="8" spans="1:8" s="150" customFormat="1" x14ac:dyDescent="0.25">
      <c r="A8" s="26"/>
      <c r="B8" s="29" t="s">
        <v>192</v>
      </c>
      <c r="C8" s="30" t="s">
        <v>213</v>
      </c>
      <c r="D8" s="31" t="s">
        <v>214</v>
      </c>
      <c r="E8" s="32">
        <v>15848.31</v>
      </c>
      <c r="F8" s="34">
        <f t="shared" ref="F8" si="0">E8/D8</f>
        <v>1584.8309999999999</v>
      </c>
      <c r="G8" s="35" t="s">
        <v>0</v>
      </c>
      <c r="H8" s="26"/>
    </row>
    <row r="9" spans="1:8" s="150" customFormat="1" x14ac:dyDescent="0.25">
      <c r="A9" s="26"/>
      <c r="B9" s="29" t="s">
        <v>193</v>
      </c>
      <c r="C9" s="30" t="s">
        <v>213</v>
      </c>
      <c r="D9" s="31" t="s">
        <v>215</v>
      </c>
      <c r="E9" s="32">
        <v>438537.86</v>
      </c>
      <c r="F9" s="34">
        <f t="shared" ref="F9:F34" si="1">E9/D9</f>
        <v>21926.893</v>
      </c>
      <c r="G9" s="35" t="s">
        <v>0</v>
      </c>
      <c r="H9" s="26"/>
    </row>
    <row r="10" spans="1:8" s="150" customFormat="1" x14ac:dyDescent="0.25">
      <c r="A10" s="26"/>
      <c r="B10" s="29" t="s">
        <v>194</v>
      </c>
      <c r="C10" s="30" t="s">
        <v>213</v>
      </c>
      <c r="D10" s="31" t="s">
        <v>216</v>
      </c>
      <c r="E10" s="32">
        <v>3662791.53</v>
      </c>
      <c r="F10" s="34">
        <f t="shared" si="1"/>
        <v>48837.220399999998</v>
      </c>
      <c r="G10" s="35" t="s">
        <v>0</v>
      </c>
      <c r="H10" s="26"/>
    </row>
    <row r="11" spans="1:8" s="150" customFormat="1" ht="26.25" x14ac:dyDescent="0.25">
      <c r="A11" s="26"/>
      <c r="B11" s="29" t="s">
        <v>195</v>
      </c>
      <c r="C11" s="30" t="s">
        <v>213</v>
      </c>
      <c r="D11" s="31" t="s">
        <v>214</v>
      </c>
      <c r="E11" s="32">
        <v>16033.57</v>
      </c>
      <c r="F11" s="34">
        <f t="shared" si="1"/>
        <v>1603.357</v>
      </c>
      <c r="G11" s="35" t="s">
        <v>0</v>
      </c>
      <c r="H11" s="26"/>
    </row>
    <row r="12" spans="1:8" s="150" customFormat="1" ht="26.25" x14ac:dyDescent="0.25">
      <c r="A12" s="26"/>
      <c r="B12" s="29" t="s">
        <v>196</v>
      </c>
      <c r="C12" s="30" t="s">
        <v>213</v>
      </c>
      <c r="D12" s="31" t="s">
        <v>215</v>
      </c>
      <c r="E12" s="32">
        <v>215752.32000000001</v>
      </c>
      <c r="F12" s="34">
        <f t="shared" si="1"/>
        <v>10787.616</v>
      </c>
      <c r="G12" s="35" t="s">
        <v>0</v>
      </c>
      <c r="H12" s="26"/>
    </row>
    <row r="13" spans="1:8" s="150" customFormat="1" x14ac:dyDescent="0.25">
      <c r="A13" s="26"/>
      <c r="B13" s="29" t="s">
        <v>197</v>
      </c>
      <c r="C13" s="30" t="s">
        <v>213</v>
      </c>
      <c r="D13" s="31" t="s">
        <v>217</v>
      </c>
      <c r="E13" s="32">
        <v>758346.71</v>
      </c>
      <c r="F13" s="34">
        <f t="shared" si="1"/>
        <v>12639.111833333332</v>
      </c>
      <c r="G13" s="35" t="s">
        <v>0</v>
      </c>
      <c r="H13" s="26"/>
    </row>
    <row r="14" spans="1:8" s="150" customFormat="1" x14ac:dyDescent="0.25">
      <c r="A14" s="26"/>
      <c r="B14" s="29" t="s">
        <v>198</v>
      </c>
      <c r="C14" s="30" t="s">
        <v>213</v>
      </c>
      <c r="D14" s="31" t="s">
        <v>216</v>
      </c>
      <c r="E14" s="32">
        <v>1029861.69</v>
      </c>
      <c r="F14" s="34">
        <f t="shared" si="1"/>
        <v>13731.4892</v>
      </c>
      <c r="G14" s="35" t="s">
        <v>0</v>
      </c>
      <c r="H14" s="26"/>
    </row>
    <row r="15" spans="1:8" s="150" customFormat="1" x14ac:dyDescent="0.25">
      <c r="A15" s="26"/>
      <c r="B15" s="29" t="s">
        <v>199</v>
      </c>
      <c r="C15" s="30" t="s">
        <v>213</v>
      </c>
      <c r="D15" s="31" t="s">
        <v>217</v>
      </c>
      <c r="E15" s="32">
        <v>666734.41</v>
      </c>
      <c r="F15" s="34">
        <f t="shared" si="1"/>
        <v>11112.240166666666</v>
      </c>
      <c r="G15" s="35" t="s">
        <v>0</v>
      </c>
      <c r="H15" s="26"/>
    </row>
    <row r="16" spans="1:8" s="150" customFormat="1" x14ac:dyDescent="0.25">
      <c r="A16" s="26"/>
      <c r="B16" s="29" t="s">
        <v>212</v>
      </c>
      <c r="C16" s="30" t="s">
        <v>213</v>
      </c>
      <c r="D16" s="31">
        <v>5</v>
      </c>
      <c r="E16" s="32">
        <v>268083.33</v>
      </c>
      <c r="F16" s="34">
        <f t="shared" si="1"/>
        <v>53616.666000000005</v>
      </c>
      <c r="G16" s="35" t="s">
        <v>0</v>
      </c>
      <c r="H16" s="26"/>
    </row>
    <row r="17" spans="1:8" s="150" customFormat="1" x14ac:dyDescent="0.25">
      <c r="A17" s="26"/>
      <c r="B17" s="29" t="s">
        <v>200</v>
      </c>
      <c r="C17" s="30" t="s">
        <v>213</v>
      </c>
      <c r="D17" s="31" t="s">
        <v>214</v>
      </c>
      <c r="E17" s="32">
        <v>1157813.1299999999</v>
      </c>
      <c r="F17" s="34">
        <f t="shared" si="1"/>
        <v>115781.31299999999</v>
      </c>
      <c r="G17" s="35" t="s">
        <v>0</v>
      </c>
      <c r="H17" s="26"/>
    </row>
    <row r="18" spans="1:8" s="150" customFormat="1" x14ac:dyDescent="0.25">
      <c r="A18" s="26"/>
      <c r="B18" s="29" t="s">
        <v>201</v>
      </c>
      <c r="C18" s="30" t="s">
        <v>213</v>
      </c>
      <c r="D18" s="31" t="s">
        <v>215</v>
      </c>
      <c r="E18" s="32">
        <v>1740476.48</v>
      </c>
      <c r="F18" s="34">
        <f t="shared" si="1"/>
        <v>87023.823999999993</v>
      </c>
      <c r="G18" s="35" t="s">
        <v>0</v>
      </c>
      <c r="H18" s="26"/>
    </row>
    <row r="19" spans="1:8" s="150" customFormat="1" x14ac:dyDescent="0.25">
      <c r="A19" s="26"/>
      <c r="B19" s="29" t="s">
        <v>202</v>
      </c>
      <c r="C19" s="30" t="s">
        <v>213</v>
      </c>
      <c r="D19" s="31" t="s">
        <v>218</v>
      </c>
      <c r="E19" s="32">
        <v>12062.6</v>
      </c>
      <c r="F19" s="34">
        <f t="shared" si="1"/>
        <v>241.25200000000001</v>
      </c>
      <c r="G19" s="35" t="s">
        <v>0</v>
      </c>
      <c r="H19" s="26"/>
    </row>
    <row r="20" spans="1:8" s="150" customFormat="1" x14ac:dyDescent="0.25">
      <c r="A20" s="26"/>
      <c r="B20" s="29" t="s">
        <v>197</v>
      </c>
      <c r="C20" s="30" t="s">
        <v>213</v>
      </c>
      <c r="D20" s="31" t="s">
        <v>217</v>
      </c>
      <c r="E20" s="32">
        <v>72414.39</v>
      </c>
      <c r="F20" s="34">
        <f t="shared" si="1"/>
        <v>1206.9065000000001</v>
      </c>
      <c r="G20" s="35" t="s">
        <v>0</v>
      </c>
      <c r="H20" s="26"/>
    </row>
    <row r="21" spans="1:8" s="150" customFormat="1" x14ac:dyDescent="0.25">
      <c r="A21" s="26"/>
      <c r="B21" s="29" t="s">
        <v>194</v>
      </c>
      <c r="C21" s="30" t="s">
        <v>213</v>
      </c>
      <c r="D21" s="31" t="s">
        <v>216</v>
      </c>
      <c r="E21" s="32">
        <v>1756589.99</v>
      </c>
      <c r="F21" s="34">
        <f t="shared" si="1"/>
        <v>23421.199866666666</v>
      </c>
      <c r="G21" s="35" t="s">
        <v>0</v>
      </c>
      <c r="H21" s="26"/>
    </row>
    <row r="22" spans="1:8" s="150" customFormat="1" x14ac:dyDescent="0.25">
      <c r="A22" s="26"/>
      <c r="B22" s="29" t="s">
        <v>203</v>
      </c>
      <c r="C22" s="30" t="s">
        <v>213</v>
      </c>
      <c r="D22" s="31" t="s">
        <v>214</v>
      </c>
      <c r="E22" s="32">
        <v>312423.89</v>
      </c>
      <c r="F22" s="34">
        <f t="shared" si="1"/>
        <v>31242.389000000003</v>
      </c>
      <c r="G22" s="35" t="s">
        <v>0</v>
      </c>
      <c r="H22" s="26"/>
    </row>
    <row r="23" spans="1:8" s="150" customFormat="1" x14ac:dyDescent="0.25">
      <c r="A23" s="26"/>
      <c r="B23" s="29" t="s">
        <v>204</v>
      </c>
      <c r="C23" s="30" t="s">
        <v>213</v>
      </c>
      <c r="D23" s="31" t="s">
        <v>215</v>
      </c>
      <c r="E23" s="32">
        <v>1366095.45</v>
      </c>
      <c r="F23" s="34">
        <f t="shared" si="1"/>
        <v>68304.772499999992</v>
      </c>
      <c r="G23" s="35" t="s">
        <v>0</v>
      </c>
      <c r="H23" s="26"/>
    </row>
    <row r="24" spans="1:8" s="150" customFormat="1" x14ac:dyDescent="0.25">
      <c r="A24" s="26"/>
      <c r="B24" s="29" t="s">
        <v>205</v>
      </c>
      <c r="C24" s="30" t="s">
        <v>213</v>
      </c>
      <c r="D24" s="31" t="s">
        <v>217</v>
      </c>
      <c r="E24" s="32">
        <v>1409397</v>
      </c>
      <c r="F24" s="34">
        <f t="shared" si="1"/>
        <v>23489.95</v>
      </c>
      <c r="G24" s="35" t="s">
        <v>0</v>
      </c>
      <c r="H24" s="26"/>
    </row>
    <row r="25" spans="1:8" s="150" customFormat="1" x14ac:dyDescent="0.25">
      <c r="A25" s="26"/>
      <c r="B25" s="29" t="s">
        <v>194</v>
      </c>
      <c r="C25" s="30" t="s">
        <v>213</v>
      </c>
      <c r="D25" s="31" t="s">
        <v>216</v>
      </c>
      <c r="E25" s="32">
        <v>358044.64</v>
      </c>
      <c r="F25" s="34">
        <f t="shared" si="1"/>
        <v>4773.9285333333337</v>
      </c>
      <c r="G25" s="35" t="s">
        <v>0</v>
      </c>
      <c r="H25" s="26"/>
    </row>
    <row r="26" spans="1:8" s="150" customFormat="1" x14ac:dyDescent="0.25">
      <c r="A26" s="26"/>
      <c r="B26" s="29" t="s">
        <v>206</v>
      </c>
      <c r="C26" s="30" t="s">
        <v>213</v>
      </c>
      <c r="D26" s="31" t="s">
        <v>214</v>
      </c>
      <c r="E26" s="32">
        <v>185763.31</v>
      </c>
      <c r="F26" s="34">
        <f t="shared" si="1"/>
        <v>18576.330999999998</v>
      </c>
      <c r="G26" s="35" t="s">
        <v>0</v>
      </c>
      <c r="H26" s="26"/>
    </row>
    <row r="27" spans="1:8" s="150" customFormat="1" x14ac:dyDescent="0.25">
      <c r="A27" s="26"/>
      <c r="B27" s="29" t="s">
        <v>207</v>
      </c>
      <c r="C27" s="30" t="s">
        <v>213</v>
      </c>
      <c r="D27" s="31" t="s">
        <v>215</v>
      </c>
      <c r="E27" s="32">
        <v>2387156.77</v>
      </c>
      <c r="F27" s="34">
        <f t="shared" si="1"/>
        <v>119357.8385</v>
      </c>
      <c r="G27" s="35" t="s">
        <v>0</v>
      </c>
      <c r="H27" s="26"/>
    </row>
    <row r="28" spans="1:8" s="150" customFormat="1" x14ac:dyDescent="0.25">
      <c r="A28" s="26"/>
      <c r="B28" s="29" t="s">
        <v>208</v>
      </c>
      <c r="C28" s="30" t="s">
        <v>213</v>
      </c>
      <c r="D28" s="31" t="s">
        <v>214</v>
      </c>
      <c r="E28" s="32">
        <v>261451.26</v>
      </c>
      <c r="F28" s="34">
        <f t="shared" si="1"/>
        <v>26145.126</v>
      </c>
      <c r="G28" s="35" t="s">
        <v>0</v>
      </c>
      <c r="H28" s="26"/>
    </row>
    <row r="29" spans="1:8" s="150" customFormat="1" x14ac:dyDescent="0.25">
      <c r="A29" s="26"/>
      <c r="B29" s="29" t="s">
        <v>209</v>
      </c>
      <c r="C29" s="30" t="s">
        <v>213</v>
      </c>
      <c r="D29" s="31" t="s">
        <v>215</v>
      </c>
      <c r="E29" s="32">
        <v>524743.25</v>
      </c>
      <c r="F29" s="34">
        <f t="shared" si="1"/>
        <v>26237.162499999999</v>
      </c>
      <c r="G29" s="35" t="s">
        <v>0</v>
      </c>
      <c r="H29" s="26"/>
    </row>
    <row r="30" spans="1:8" s="150" customFormat="1" x14ac:dyDescent="0.25">
      <c r="A30" s="26"/>
      <c r="B30" s="29" t="s">
        <v>199</v>
      </c>
      <c r="C30" s="30" t="s">
        <v>213</v>
      </c>
      <c r="D30" s="31" t="s">
        <v>217</v>
      </c>
      <c r="E30" s="32">
        <v>429543.58</v>
      </c>
      <c r="F30" s="34">
        <f t="shared" si="1"/>
        <v>7159.059666666667</v>
      </c>
      <c r="G30" s="35" t="s">
        <v>0</v>
      </c>
      <c r="H30" s="26"/>
    </row>
    <row r="31" spans="1:8" s="150" customFormat="1" x14ac:dyDescent="0.25">
      <c r="A31" s="26"/>
      <c r="B31" s="29" t="s">
        <v>194</v>
      </c>
      <c r="C31" s="30" t="s">
        <v>213</v>
      </c>
      <c r="D31" s="31" t="s">
        <v>216</v>
      </c>
      <c r="E31" s="32">
        <v>10466.879999999999</v>
      </c>
      <c r="F31" s="34">
        <f t="shared" si="1"/>
        <v>139.55839999999998</v>
      </c>
      <c r="G31" s="35" t="s">
        <v>0</v>
      </c>
      <c r="H31" s="26"/>
    </row>
    <row r="32" spans="1:8" s="150" customFormat="1" x14ac:dyDescent="0.25">
      <c r="A32" s="26"/>
      <c r="B32" s="29" t="s">
        <v>210</v>
      </c>
      <c r="C32" s="30" t="s">
        <v>213</v>
      </c>
      <c r="D32" s="31" t="s">
        <v>218</v>
      </c>
      <c r="E32" s="32">
        <v>869281.5</v>
      </c>
      <c r="F32" s="34">
        <f t="shared" si="1"/>
        <v>17385.63</v>
      </c>
      <c r="G32" s="35" t="s">
        <v>0</v>
      </c>
      <c r="H32" s="26"/>
    </row>
    <row r="33" spans="1:8" s="150" customFormat="1" x14ac:dyDescent="0.25">
      <c r="A33" s="26"/>
      <c r="B33" s="29" t="s">
        <v>198</v>
      </c>
      <c r="C33" s="30" t="s">
        <v>213</v>
      </c>
      <c r="D33" s="31" t="s">
        <v>216</v>
      </c>
      <c r="E33" s="32">
        <v>371792.67</v>
      </c>
      <c r="F33" s="34">
        <f t="shared" si="1"/>
        <v>4957.2356</v>
      </c>
      <c r="G33" s="35" t="s">
        <v>0</v>
      </c>
      <c r="H33" s="26"/>
    </row>
    <row r="34" spans="1:8" s="150" customFormat="1" x14ac:dyDescent="0.25">
      <c r="A34" s="26"/>
      <c r="B34" s="29" t="s">
        <v>211</v>
      </c>
      <c r="C34" s="30" t="s">
        <v>213</v>
      </c>
      <c r="D34" s="31" t="s">
        <v>216</v>
      </c>
      <c r="E34" s="32">
        <v>2058812.71</v>
      </c>
      <c r="F34" s="34">
        <f t="shared" si="1"/>
        <v>27450.836133333334</v>
      </c>
      <c r="G34" s="35" t="s">
        <v>0</v>
      </c>
      <c r="H34" s="26"/>
    </row>
    <row r="35" spans="1:8" s="150" customFormat="1" x14ac:dyDescent="0.25">
      <c r="A35" s="26"/>
      <c r="B35" s="23" t="s">
        <v>72</v>
      </c>
      <c r="C35" s="160"/>
      <c r="D35" s="160"/>
      <c r="E35" s="160"/>
      <c r="F35" s="36">
        <f>SUM(F8:F34)</f>
        <v>778733.7378</v>
      </c>
      <c r="G35" s="37" t="s">
        <v>0</v>
      </c>
      <c r="H35" s="26"/>
    </row>
    <row r="36" spans="1:8" s="150" customFormat="1" x14ac:dyDescent="0.25">
      <c r="A36" s="26"/>
      <c r="B36" s="107" t="s">
        <v>136</v>
      </c>
      <c r="C36" s="161"/>
      <c r="D36" s="161"/>
      <c r="E36" s="161"/>
      <c r="F36" s="66">
        <v>4709359.8933333335</v>
      </c>
      <c r="G36" s="37" t="s">
        <v>0</v>
      </c>
      <c r="H36" s="26"/>
    </row>
    <row r="37" spans="1:8" s="150" customFormat="1" x14ac:dyDescent="0.25">
      <c r="A37" s="26"/>
      <c r="B37" s="39" t="s">
        <v>69</v>
      </c>
      <c r="C37" s="162"/>
      <c r="D37" s="162"/>
      <c r="E37" s="163"/>
      <c r="F37" s="38">
        <f>F35+F36</f>
        <v>5488093.6311333338</v>
      </c>
      <c r="G37" s="38" t="s">
        <v>0</v>
      </c>
      <c r="H37" s="26"/>
    </row>
    <row r="38" spans="1:8" s="150" customFormat="1" x14ac:dyDescent="0.25">
      <c r="A38" s="26"/>
      <c r="B38" s="26"/>
      <c r="C38" s="26"/>
      <c r="D38" s="26"/>
      <c r="E38" s="26"/>
      <c r="F38" s="26"/>
      <c r="G38" s="26"/>
      <c r="H38" s="26"/>
    </row>
    <row r="39" spans="1:8" s="150" customFormat="1" x14ac:dyDescent="0.25">
      <c r="A39" s="26"/>
      <c r="B39" s="26"/>
      <c r="C39" s="26"/>
      <c r="D39" s="26"/>
      <c r="E39" s="26"/>
      <c r="F39" s="26"/>
      <c r="G39" s="26"/>
      <c r="H39" s="26"/>
    </row>
    <row r="40" spans="1:8" s="150" customFormat="1" x14ac:dyDescent="0.25">
      <c r="A40" s="26"/>
      <c r="B40" s="26"/>
      <c r="C40" s="26"/>
      <c r="D40" s="26"/>
      <c r="E40" s="26"/>
      <c r="F40" s="26"/>
      <c r="G40" s="26"/>
      <c r="H40" s="26"/>
    </row>
    <row r="41" spans="1:8" s="150" customFormat="1" hidden="1" x14ac:dyDescent="0.25"/>
    <row r="42" spans="1:8" s="150" customFormat="1" hidden="1" x14ac:dyDescent="0.25"/>
    <row r="43" spans="1:8" s="150" customFormat="1" hidden="1" x14ac:dyDescent="0.25"/>
    <row r="44" spans="1:8" s="150" customFormat="1" ht="14.45" hidden="1" customHeight="1" x14ac:dyDescent="0.25"/>
    <row r="45" spans="1:8" s="150" customFormat="1" ht="14.45" hidden="1" customHeight="1" x14ac:dyDescent="0.25"/>
    <row r="46" spans="1:8" s="150" customFormat="1" ht="15" hidden="1" customHeight="1" x14ac:dyDescent="0.25"/>
    <row r="47" spans="1:8" s="150" customFormat="1" ht="15" hidden="1" customHeight="1" x14ac:dyDescent="0.25"/>
    <row r="48" spans="1:8" s="150" customFormat="1" ht="15" hidden="1" customHeight="1" x14ac:dyDescent="0.25"/>
    <row r="49" s="150" customFormat="1" ht="15" hidden="1" customHeight="1" x14ac:dyDescent="0.25"/>
    <row r="50" s="150" customFormat="1" ht="15" hidden="1" customHeight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TÅRNBYFORSYNING Spildevand</v>
      </c>
      <c r="B1" s="164"/>
      <c r="C1" s="164"/>
      <c r="D1" s="164"/>
      <c r="E1" s="164"/>
    </row>
    <row r="2" spans="1:5" x14ac:dyDescent="0.25">
      <c r="A2" s="1" t="str">
        <f>'1. Forside'!A2</f>
        <v>S097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3" t="s">
        <v>125</v>
      </c>
      <c r="C4" s="263"/>
      <c r="D4" s="263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502500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914167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investeringer'!F35</f>
        <v>778733.7378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140800.47560000001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6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TÅRNBYFORSYNING Spildevand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S097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3" t="s">
        <v>124</v>
      </c>
      <c r="C4" s="263"/>
      <c r="D4" s="263"/>
      <c r="E4" s="263"/>
      <c r="F4" s="263"/>
      <c r="G4" s="263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5" t="s">
        <v>56</v>
      </c>
      <c r="G7" s="265"/>
      <c r="H7" s="26"/>
    </row>
    <row r="8" spans="1:8" s="150" customFormat="1" x14ac:dyDescent="0.25">
      <c r="A8" s="26"/>
      <c r="B8" s="29" t="s">
        <v>205</v>
      </c>
      <c r="C8" s="30">
        <v>2015</v>
      </c>
      <c r="D8" s="31">
        <v>60</v>
      </c>
      <c r="E8" s="32">
        <v>300000</v>
      </c>
      <c r="F8" s="45">
        <f>E8/D8</f>
        <v>5000</v>
      </c>
      <c r="G8" s="35" t="s">
        <v>0</v>
      </c>
      <c r="H8" s="26"/>
    </row>
    <row r="9" spans="1:8" s="150" customFormat="1" x14ac:dyDescent="0.25">
      <c r="A9" s="26"/>
      <c r="B9" s="29" t="s">
        <v>204</v>
      </c>
      <c r="C9" s="30">
        <v>2015</v>
      </c>
      <c r="D9" s="31">
        <v>20</v>
      </c>
      <c r="E9" s="32">
        <v>3000000</v>
      </c>
      <c r="F9" s="45">
        <f t="shared" ref="F9:F31" si="0">E9/D9</f>
        <v>150000</v>
      </c>
      <c r="G9" s="35" t="s">
        <v>0</v>
      </c>
      <c r="H9" s="26"/>
    </row>
    <row r="10" spans="1:8" s="150" customFormat="1" x14ac:dyDescent="0.25">
      <c r="A10" s="26"/>
      <c r="B10" s="29" t="s">
        <v>203</v>
      </c>
      <c r="C10" s="30">
        <v>2015</v>
      </c>
      <c r="D10" s="31">
        <v>10</v>
      </c>
      <c r="E10" s="32">
        <v>300000</v>
      </c>
      <c r="F10" s="45">
        <f t="shared" si="0"/>
        <v>30000</v>
      </c>
      <c r="G10" s="35" t="s">
        <v>0</v>
      </c>
      <c r="H10" s="26"/>
    </row>
    <row r="11" spans="1:8" s="150" customFormat="1" x14ac:dyDescent="0.25">
      <c r="A11" s="26"/>
      <c r="B11" s="29" t="s">
        <v>198</v>
      </c>
      <c r="C11" s="30">
        <v>2015</v>
      </c>
      <c r="D11" s="31">
        <v>75</v>
      </c>
      <c r="E11" s="32">
        <v>4000000</v>
      </c>
      <c r="F11" s="45">
        <f t="shared" si="0"/>
        <v>53333.333333333336</v>
      </c>
      <c r="G11" s="35" t="s">
        <v>0</v>
      </c>
      <c r="H11" s="26"/>
    </row>
    <row r="12" spans="1:8" s="150" customFormat="1" x14ac:dyDescent="0.25">
      <c r="A12" s="26"/>
      <c r="B12" s="29" t="s">
        <v>219</v>
      </c>
      <c r="C12" s="30">
        <v>2015</v>
      </c>
      <c r="D12" s="31">
        <v>20</v>
      </c>
      <c r="E12" s="32">
        <v>1000000</v>
      </c>
      <c r="F12" s="45">
        <f t="shared" si="0"/>
        <v>50000</v>
      </c>
      <c r="G12" s="35" t="s">
        <v>0</v>
      </c>
      <c r="H12" s="26"/>
    </row>
    <row r="13" spans="1:8" s="150" customFormat="1" x14ac:dyDescent="0.25">
      <c r="A13" s="26"/>
      <c r="B13" s="29" t="s">
        <v>220</v>
      </c>
      <c r="C13" s="30">
        <v>2015</v>
      </c>
      <c r="D13" s="31">
        <v>10</v>
      </c>
      <c r="E13" s="32">
        <v>500000</v>
      </c>
      <c r="F13" s="45">
        <f t="shared" si="0"/>
        <v>50000</v>
      </c>
      <c r="G13" s="35" t="s">
        <v>0</v>
      </c>
      <c r="H13" s="26"/>
    </row>
    <row r="14" spans="1:8" s="150" customFormat="1" x14ac:dyDescent="0.25">
      <c r="A14" s="26"/>
      <c r="B14" s="29" t="s">
        <v>211</v>
      </c>
      <c r="C14" s="30">
        <v>2015</v>
      </c>
      <c r="D14" s="31">
        <v>75</v>
      </c>
      <c r="E14" s="32">
        <v>3050000</v>
      </c>
      <c r="F14" s="45">
        <f t="shared" si="0"/>
        <v>40666.666666666664</v>
      </c>
      <c r="G14" s="35" t="s">
        <v>0</v>
      </c>
      <c r="H14" s="26"/>
    </row>
    <row r="15" spans="1:8" s="150" customFormat="1" ht="26.25" x14ac:dyDescent="0.25">
      <c r="A15" s="26"/>
      <c r="B15" s="29" t="s">
        <v>221</v>
      </c>
      <c r="C15" s="30">
        <v>2015</v>
      </c>
      <c r="D15" s="31">
        <v>75</v>
      </c>
      <c r="E15" s="32">
        <v>8000000</v>
      </c>
      <c r="F15" s="45">
        <f t="shared" si="0"/>
        <v>106666.66666666667</v>
      </c>
      <c r="G15" s="35" t="s">
        <v>0</v>
      </c>
      <c r="H15" s="26"/>
    </row>
    <row r="16" spans="1:8" s="150" customFormat="1" x14ac:dyDescent="0.25">
      <c r="A16" s="26"/>
      <c r="B16" s="29" t="s">
        <v>194</v>
      </c>
      <c r="C16" s="30">
        <v>2015</v>
      </c>
      <c r="D16" s="31">
        <v>75</v>
      </c>
      <c r="E16" s="32">
        <v>6150000</v>
      </c>
      <c r="F16" s="45">
        <f t="shared" si="0"/>
        <v>82000</v>
      </c>
      <c r="G16" s="35" t="s">
        <v>0</v>
      </c>
      <c r="H16" s="26"/>
    </row>
    <row r="17" spans="1:8" s="150" customFormat="1" x14ac:dyDescent="0.25">
      <c r="A17" s="26"/>
      <c r="B17" s="29" t="s">
        <v>194</v>
      </c>
      <c r="C17" s="30">
        <v>2015</v>
      </c>
      <c r="D17" s="31">
        <v>75</v>
      </c>
      <c r="E17" s="32">
        <v>1600000</v>
      </c>
      <c r="F17" s="45">
        <f t="shared" si="0"/>
        <v>21333.333333333332</v>
      </c>
      <c r="G17" s="35" t="s">
        <v>0</v>
      </c>
      <c r="H17" s="26"/>
    </row>
    <row r="18" spans="1:8" s="150" customFormat="1" x14ac:dyDescent="0.25">
      <c r="A18" s="26"/>
      <c r="B18" s="29" t="s">
        <v>222</v>
      </c>
      <c r="C18" s="30">
        <v>2015</v>
      </c>
      <c r="D18" s="31">
        <v>5</v>
      </c>
      <c r="E18" s="32">
        <v>340000</v>
      </c>
      <c r="F18" s="45">
        <f t="shared" si="0"/>
        <v>68000</v>
      </c>
      <c r="G18" s="35" t="s">
        <v>0</v>
      </c>
      <c r="H18" s="26"/>
    </row>
    <row r="19" spans="1:8" s="150" customFormat="1" x14ac:dyDescent="0.25">
      <c r="A19" s="26"/>
      <c r="B19" s="29" t="s">
        <v>223</v>
      </c>
      <c r="C19" s="30">
        <v>2016</v>
      </c>
      <c r="D19" s="31">
        <v>10</v>
      </c>
      <c r="E19" s="32">
        <v>1500000</v>
      </c>
      <c r="F19" s="45">
        <f t="shared" si="0"/>
        <v>150000</v>
      </c>
      <c r="G19" s="35" t="s">
        <v>0</v>
      </c>
      <c r="H19" s="26"/>
    </row>
    <row r="20" spans="1:8" s="150" customFormat="1" x14ac:dyDescent="0.25">
      <c r="A20" s="26"/>
      <c r="B20" s="29" t="s">
        <v>224</v>
      </c>
      <c r="C20" s="30">
        <v>2016</v>
      </c>
      <c r="D20" s="31">
        <v>20</v>
      </c>
      <c r="E20" s="32">
        <v>3700000</v>
      </c>
      <c r="F20" s="45">
        <f t="shared" si="0"/>
        <v>185000</v>
      </c>
      <c r="G20" s="35" t="s">
        <v>0</v>
      </c>
      <c r="H20" s="26"/>
    </row>
    <row r="21" spans="1:8" s="150" customFormat="1" x14ac:dyDescent="0.25">
      <c r="A21" s="26"/>
      <c r="B21" s="29" t="s">
        <v>225</v>
      </c>
      <c r="C21" s="30">
        <v>2016</v>
      </c>
      <c r="D21" s="31">
        <v>60</v>
      </c>
      <c r="E21" s="32">
        <v>2900000</v>
      </c>
      <c r="F21" s="45">
        <f t="shared" si="0"/>
        <v>48333.333333333336</v>
      </c>
      <c r="G21" s="35" t="s">
        <v>0</v>
      </c>
      <c r="H21" s="26"/>
    </row>
    <row r="22" spans="1:8" s="150" customFormat="1" x14ac:dyDescent="0.25">
      <c r="A22" s="26"/>
      <c r="B22" s="29" t="s">
        <v>205</v>
      </c>
      <c r="C22" s="30">
        <v>2016</v>
      </c>
      <c r="D22" s="31">
        <v>60</v>
      </c>
      <c r="E22" s="32">
        <v>300000</v>
      </c>
      <c r="F22" s="45">
        <f t="shared" si="0"/>
        <v>5000</v>
      </c>
      <c r="G22" s="35" t="s">
        <v>0</v>
      </c>
      <c r="H22" s="26"/>
    </row>
    <row r="23" spans="1:8" s="150" customFormat="1" x14ac:dyDescent="0.25">
      <c r="A23" s="26"/>
      <c r="B23" s="29" t="s">
        <v>204</v>
      </c>
      <c r="C23" s="30">
        <v>2016</v>
      </c>
      <c r="D23" s="31">
        <v>20</v>
      </c>
      <c r="E23" s="32">
        <v>3400000</v>
      </c>
      <c r="F23" s="45">
        <f t="shared" si="0"/>
        <v>170000</v>
      </c>
      <c r="G23" s="35" t="s">
        <v>0</v>
      </c>
      <c r="H23" s="26"/>
    </row>
    <row r="24" spans="1:8" s="150" customFormat="1" x14ac:dyDescent="0.25">
      <c r="A24" s="26"/>
      <c r="B24" s="29" t="s">
        <v>203</v>
      </c>
      <c r="C24" s="30">
        <v>2016</v>
      </c>
      <c r="D24" s="31">
        <v>10</v>
      </c>
      <c r="E24" s="32">
        <v>300000</v>
      </c>
      <c r="F24" s="45">
        <f t="shared" si="0"/>
        <v>30000</v>
      </c>
      <c r="G24" s="35" t="s">
        <v>0</v>
      </c>
      <c r="H24" s="26"/>
    </row>
    <row r="25" spans="1:8" s="150" customFormat="1" x14ac:dyDescent="0.25">
      <c r="A25" s="26"/>
      <c r="B25" s="29" t="s">
        <v>204</v>
      </c>
      <c r="C25" s="30">
        <v>2016</v>
      </c>
      <c r="D25" s="31">
        <v>20</v>
      </c>
      <c r="E25" s="32">
        <v>1000000</v>
      </c>
      <c r="F25" s="45">
        <f t="shared" si="0"/>
        <v>50000</v>
      </c>
      <c r="G25" s="35" t="s">
        <v>0</v>
      </c>
      <c r="H25" s="26"/>
    </row>
    <row r="26" spans="1:8" s="150" customFormat="1" x14ac:dyDescent="0.25">
      <c r="A26" s="26"/>
      <c r="B26" s="29" t="s">
        <v>204</v>
      </c>
      <c r="C26" s="30">
        <v>2016</v>
      </c>
      <c r="D26" s="31">
        <v>20</v>
      </c>
      <c r="E26" s="32">
        <v>4000000</v>
      </c>
      <c r="F26" s="45">
        <f t="shared" si="0"/>
        <v>200000</v>
      </c>
      <c r="G26" s="35" t="s">
        <v>0</v>
      </c>
      <c r="H26" s="26"/>
    </row>
    <row r="27" spans="1:8" s="150" customFormat="1" x14ac:dyDescent="0.25">
      <c r="A27" s="26"/>
      <c r="B27" s="29" t="s">
        <v>198</v>
      </c>
      <c r="C27" s="30">
        <v>2016</v>
      </c>
      <c r="D27" s="31">
        <v>75</v>
      </c>
      <c r="E27" s="32">
        <v>5000000</v>
      </c>
      <c r="F27" s="45">
        <f t="shared" si="0"/>
        <v>66666.666666666672</v>
      </c>
      <c r="G27" s="35" t="s">
        <v>0</v>
      </c>
      <c r="H27" s="26"/>
    </row>
    <row r="28" spans="1:8" s="150" customFormat="1" x14ac:dyDescent="0.25">
      <c r="A28" s="26"/>
      <c r="B28" s="29" t="s">
        <v>226</v>
      </c>
      <c r="C28" s="30">
        <v>2016</v>
      </c>
      <c r="D28" s="31">
        <v>50</v>
      </c>
      <c r="E28" s="32">
        <v>3000000</v>
      </c>
      <c r="F28" s="45">
        <f t="shared" si="0"/>
        <v>60000</v>
      </c>
      <c r="G28" s="35" t="s">
        <v>0</v>
      </c>
      <c r="H28" s="26"/>
    </row>
    <row r="29" spans="1:8" s="150" customFormat="1" x14ac:dyDescent="0.25">
      <c r="A29" s="26"/>
      <c r="B29" s="29" t="s">
        <v>227</v>
      </c>
      <c r="C29" s="30">
        <v>2016</v>
      </c>
      <c r="D29" s="31">
        <v>20</v>
      </c>
      <c r="E29" s="32">
        <v>2000000</v>
      </c>
      <c r="F29" s="45">
        <f t="shared" si="0"/>
        <v>100000</v>
      </c>
      <c r="G29" s="35" t="s">
        <v>0</v>
      </c>
      <c r="H29" s="26"/>
    </row>
    <row r="30" spans="1:8" s="150" customFormat="1" ht="26.25" x14ac:dyDescent="0.25">
      <c r="A30" s="26"/>
      <c r="B30" s="29" t="s">
        <v>221</v>
      </c>
      <c r="C30" s="30">
        <v>2016</v>
      </c>
      <c r="D30" s="31">
        <v>75</v>
      </c>
      <c r="E30" s="32">
        <v>12000000</v>
      </c>
      <c r="F30" s="45">
        <f t="shared" si="0"/>
        <v>160000</v>
      </c>
      <c r="G30" s="35" t="s">
        <v>0</v>
      </c>
      <c r="H30" s="26"/>
    </row>
    <row r="31" spans="1:8" s="150" customFormat="1" x14ac:dyDescent="0.25">
      <c r="A31" s="26"/>
      <c r="B31" s="29" t="s">
        <v>198</v>
      </c>
      <c r="C31" s="30">
        <v>2016</v>
      </c>
      <c r="D31" s="31">
        <v>75</v>
      </c>
      <c r="E31" s="32">
        <v>2000000</v>
      </c>
      <c r="F31" s="45">
        <f t="shared" si="0"/>
        <v>26666.666666666668</v>
      </c>
      <c r="G31" s="35" t="s">
        <v>0</v>
      </c>
      <c r="H31" s="26"/>
    </row>
    <row r="32" spans="1:8" s="150" customFormat="1" x14ac:dyDescent="0.25">
      <c r="A32" s="26"/>
      <c r="B32" s="109" t="s">
        <v>73</v>
      </c>
      <c r="C32" s="167"/>
      <c r="D32" s="168"/>
      <c r="E32" s="169"/>
      <c r="F32" s="46">
        <f>SUMIF(C8:C31,"2015",F8:F31)</f>
        <v>657000.00000000012</v>
      </c>
      <c r="G32" s="47" t="s">
        <v>0</v>
      </c>
      <c r="H32" s="26"/>
    </row>
    <row r="33" spans="1:8" s="150" customFormat="1" x14ac:dyDescent="0.25">
      <c r="A33" s="26"/>
      <c r="B33" s="107" t="s">
        <v>134</v>
      </c>
      <c r="C33" s="170"/>
      <c r="D33" s="171"/>
      <c r="E33" s="172"/>
      <c r="F33" s="46">
        <f>SUMIF(C8:C31,"2016",F8:F31)</f>
        <v>1251666.6666666667</v>
      </c>
      <c r="G33" s="47" t="s">
        <v>0</v>
      </c>
      <c r="H33" s="26"/>
    </row>
    <row r="34" spans="1:8" s="150" customFormat="1" x14ac:dyDescent="0.25">
      <c r="A34" s="26"/>
      <c r="B34" s="50" t="s">
        <v>36</v>
      </c>
      <c r="C34" s="173"/>
      <c r="D34" s="174"/>
      <c r="E34" s="174"/>
      <c r="F34" s="48">
        <f>F32+F33</f>
        <v>1908666.666666667</v>
      </c>
      <c r="G34" s="49" t="s">
        <v>0</v>
      </c>
      <c r="H34" s="26"/>
    </row>
    <row r="35" spans="1:8" s="150" customFormat="1" x14ac:dyDescent="0.25">
      <c r="A35" s="26"/>
      <c r="B35" s="26"/>
      <c r="C35" s="166"/>
      <c r="D35" s="26"/>
      <c r="E35" s="26"/>
      <c r="F35" s="26"/>
      <c r="G35" s="26"/>
      <c r="H35" s="26"/>
    </row>
    <row r="36" spans="1:8" s="150" customFormat="1" x14ac:dyDescent="0.25">
      <c r="A36" s="26"/>
      <c r="B36" s="26"/>
      <c r="C36" s="166"/>
      <c r="D36" s="26"/>
      <c r="E36" s="26"/>
      <c r="F36" s="26"/>
      <c r="G36" s="26"/>
      <c r="H36" s="26"/>
    </row>
    <row r="37" spans="1:8" s="150" customFormat="1" x14ac:dyDescent="0.25">
      <c r="A37" s="26"/>
      <c r="B37" s="26"/>
      <c r="C37" s="166"/>
      <c r="D37" s="26"/>
      <c r="E37" s="26"/>
      <c r="F37" s="175"/>
      <c r="G37" s="175"/>
      <c r="H37" s="26"/>
    </row>
    <row r="38" spans="1:8" s="150" customFormat="1" hidden="1" x14ac:dyDescent="0.25">
      <c r="C38" s="176"/>
    </row>
    <row r="39" spans="1:8" s="150" customFormat="1" hidden="1" x14ac:dyDescent="0.25">
      <c r="C39" s="176"/>
    </row>
    <row r="40" spans="1:8" s="150" customFormat="1" hidden="1" x14ac:dyDescent="0.25">
      <c r="C40" s="176"/>
    </row>
    <row r="41" spans="1:8" s="150" customFormat="1" hidden="1" x14ac:dyDescent="0.25">
      <c r="C41" s="176"/>
    </row>
    <row r="42" spans="1:8" s="150" customFormat="1" hidden="1" x14ac:dyDescent="0.25">
      <c r="C42" s="176"/>
    </row>
    <row r="43" spans="1:8" s="150" customFormat="1" hidden="1" x14ac:dyDescent="0.25">
      <c r="C43" s="176"/>
    </row>
    <row r="44" spans="1:8" s="150" customFormat="1" hidden="1" x14ac:dyDescent="0.25">
      <c r="C44" s="176"/>
    </row>
    <row r="45" spans="1:8" s="150" customFormat="1" hidden="1" x14ac:dyDescent="0.25">
      <c r="C45" s="176"/>
    </row>
    <row r="46" spans="1:8" s="150" customFormat="1" hidden="1" x14ac:dyDescent="0.25">
      <c r="C46" s="176"/>
    </row>
    <row r="47" spans="1:8" s="150" customFormat="1" hidden="1" x14ac:dyDescent="0.25">
      <c r="C47" s="176"/>
    </row>
    <row r="48" spans="1:8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t="12" hidden="1" customHeight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1" t="str">
        <f>'1. Forside'!A1</f>
        <v>TÅRNBYFORSYNING Spildevand</v>
      </c>
      <c r="B1" s="56"/>
      <c r="C1" s="56"/>
      <c r="D1" s="178"/>
      <c r="E1" s="56"/>
    </row>
    <row r="2" spans="1:5" x14ac:dyDescent="0.25">
      <c r="A2" s="221" t="str">
        <f>'1. Forside'!A2</f>
        <v>S097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6" t="s">
        <v>123</v>
      </c>
      <c r="C4" s="266"/>
      <c r="D4" s="266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228">
        <v>33000</v>
      </c>
      <c r="D7" s="182" t="s">
        <v>0</v>
      </c>
      <c r="E7" s="56"/>
    </row>
    <row r="8" spans="1:5" x14ac:dyDescent="0.25">
      <c r="A8" s="56"/>
      <c r="B8" s="207" t="s">
        <v>228</v>
      </c>
      <c r="C8" s="228">
        <v>100000</v>
      </c>
      <c r="D8" s="182" t="s">
        <v>0</v>
      </c>
      <c r="E8" s="56"/>
    </row>
    <row r="9" spans="1:5" x14ac:dyDescent="0.25">
      <c r="A9" s="56"/>
      <c r="B9" s="207" t="s">
        <v>229</v>
      </c>
      <c r="C9" s="228">
        <v>650000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783000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67" t="s">
        <v>145</v>
      </c>
      <c r="C13" s="268"/>
      <c r="D13" s="269"/>
      <c r="E13" s="56"/>
    </row>
    <row r="14" spans="1:5" x14ac:dyDescent="0.25">
      <c r="A14" s="56"/>
      <c r="B14" s="53" t="s">
        <v>71</v>
      </c>
      <c r="C14" s="228">
        <v>117600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30000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147600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70" t="s">
        <v>146</v>
      </c>
      <c r="C19" s="271"/>
      <c r="D19" s="272"/>
      <c r="E19" s="56"/>
    </row>
    <row r="20" spans="1:5" x14ac:dyDescent="0.25">
      <c r="A20" s="56"/>
      <c r="B20" s="108" t="s">
        <v>147</v>
      </c>
      <c r="C20" s="19">
        <v>834931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1009118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-174187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ht="14.45" x14ac:dyDescent="0.3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8"/>
      <c r="B44" s="218"/>
      <c r="C44" s="218"/>
      <c r="D44" s="219"/>
      <c r="E44" s="218"/>
    </row>
    <row r="45" spans="1:5" x14ac:dyDescent="0.25">
      <c r="A45" s="218"/>
      <c r="B45" s="218"/>
      <c r="C45" s="218"/>
      <c r="D45" s="219"/>
      <c r="E45" s="218"/>
    </row>
    <row r="46" spans="1:5" x14ac:dyDescent="0.25">
      <c r="A46" s="218"/>
      <c r="B46" s="218"/>
      <c r="C46" s="218"/>
      <c r="D46" s="219"/>
      <c r="E46" s="218"/>
    </row>
    <row r="47" spans="1:5" x14ac:dyDescent="0.25">
      <c r="A47" s="218"/>
      <c r="B47" s="218"/>
      <c r="C47" s="218"/>
      <c r="D47" s="219"/>
      <c r="E47" s="218"/>
    </row>
    <row r="48" spans="1:5" x14ac:dyDescent="0.25">
      <c r="A48" s="218"/>
      <c r="B48" s="218"/>
      <c r="C48" s="218"/>
      <c r="D48" s="219"/>
      <c r="E48" s="218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2015-10-01T12:23:37Z</dcterms:modified>
</cp:coreProperties>
</file>