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85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9" i="4" l="1"/>
  <c r="C8" i="3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9" i="2" l="1"/>
  <c r="F10" i="2"/>
  <c r="F11" i="2"/>
  <c r="F12" i="2"/>
  <c r="F13" i="2"/>
  <c r="F14" i="2"/>
  <c r="F15" i="2"/>
  <c r="F16" i="2"/>
  <c r="F17" i="2"/>
  <c r="F18" i="2"/>
  <c r="F19" i="2"/>
  <c r="F20" i="2"/>
  <c r="C24" i="8" l="1"/>
  <c r="E31" i="19" l="1"/>
  <c r="C36" i="19" l="1"/>
  <c r="E36" i="19" s="1"/>
  <c r="F40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9" i="11"/>
  <c r="C28" i="8" s="1"/>
  <c r="C11" i="17" l="1"/>
  <c r="K10" i="17" s="1"/>
  <c r="C13" i="19"/>
  <c r="C27" i="19" s="1"/>
  <c r="E27" i="19" l="1"/>
  <c r="E37" i="19" s="1"/>
  <c r="C34" i="8" s="1"/>
  <c r="E34" i="8" s="1"/>
  <c r="E11" i="17"/>
  <c r="G11" i="17" s="1"/>
  <c r="I11" i="17" s="1"/>
  <c r="K11" i="17" s="1"/>
  <c r="C9" i="12" l="1"/>
  <c r="C32" i="8" s="1"/>
  <c r="E32" i="8" s="1"/>
  <c r="C9" i="13" l="1"/>
  <c r="C26" i="8" s="1"/>
  <c r="F8" i="2" l="1"/>
  <c r="F8" i="7"/>
  <c r="F39" i="7" s="1"/>
  <c r="F21" i="2" l="1"/>
  <c r="C9" i="10" s="1"/>
  <c r="C15" i="11" l="1"/>
  <c r="C29" i="8" s="1"/>
  <c r="C15" i="13"/>
  <c r="C27" i="8" s="1"/>
  <c r="C15" i="4"/>
  <c r="C25" i="8" s="1"/>
  <c r="C24" i="3"/>
  <c r="C23" i="8" s="1"/>
  <c r="F41" i="7"/>
  <c r="C18" i="8" s="1"/>
  <c r="C18" i="3"/>
  <c r="C22" i="8" s="1"/>
  <c r="C12" i="3"/>
  <c r="C21" i="8" s="1"/>
  <c r="C10" i="10"/>
  <c r="C17" i="8" s="1"/>
  <c r="F23" i="2"/>
  <c r="C16" i="8" s="1"/>
  <c r="C19" i="8" l="1"/>
  <c r="E19" i="8" s="1"/>
  <c r="C30" i="8"/>
  <c r="E30" i="8" s="1"/>
  <c r="A1" i="8"/>
  <c r="C9" i="16" l="1"/>
  <c r="C13" i="15" l="1"/>
  <c r="C15" i="15" s="1"/>
  <c r="C11" i="8" s="1"/>
  <c r="C20" i="16"/>
  <c r="C9" i="8" s="1"/>
  <c r="C7" i="8"/>
  <c r="C8" i="15"/>
  <c r="C9" i="15" s="1"/>
  <c r="C10" i="8" s="1"/>
  <c r="C13" i="8" l="1"/>
  <c r="E13" i="8" s="1"/>
  <c r="E36" i="8" s="1"/>
  <c r="E38" i="8" s="1"/>
</calcChain>
</file>

<file path=xl/sharedStrings.xml><?xml version="1.0" encoding="utf-8"?>
<sst xmlns="http://schemas.openxmlformats.org/spreadsheetml/2006/main" count="475" uniqueCount="219">
  <si>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</si>
  <si>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</si>
  <si>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</si>
  <si>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</si>
  <si>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</si>
  <si>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</si>
  <si>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</si>
  <si>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</si>
  <si>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</si>
  <si>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</si>
  <si>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</si>
  <si>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</si>
  <si>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</si>
  <si>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</si>
  <si>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</si>
  <si>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</si>
  <si>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</si>
  <si>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</si>
  <si>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</si>
  <si>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</si>
  <si>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</si>
  <si>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</si>
  <si>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</si>
  <si>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</si>
  <si>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</si>
  <si>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</si>
  <si>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</si>
  <si>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</si>
  <si>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</si>
  <si>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</si>
  <si>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</si>
  <si>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</si>
  <si>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</si>
  <si>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</si>
  <si>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</si>
  <si>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</si>
  <si>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</si>
  <si>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</si>
  <si>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</si>
  <si>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</si>
  <si>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</si>
  <si>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</si>
  <si>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</si>
  <si>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</si>
  <si>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</si>
  <si>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</si>
  <si>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</si>
  <si>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</si>
  <si>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</si>
  <si>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</si>
  <si>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</si>
  <si>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</si>
  <si>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</si>
  <si>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</si>
  <si>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</si>
  <si>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</si>
  <si>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</si>
  <si>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</si>
  <si>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</si>
  <si>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</si>
  <si>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</si>
  <si>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</si>
  <si>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</si>
  <si>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</si>
  <si>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</si>
  <si>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</si>
  <si>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</si>
  <si>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</si>
  <si>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</si>
  <si>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</si>
  <si>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</si>
  <si>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</si>
  <si>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</si>
  <si>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</si>
  <si>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</si>
  <si>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</si>
  <si>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</si>
  <si>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</si>
  <si>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</si>
  <si>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</si>
  <si>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</si>
  <si>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</si>
  <si>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</si>
  <si>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</si>
  <si>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</si>
  <si>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</si>
  <si>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</si>
  <si>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</si>
  <si>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</si>
  <si>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</si>
  <si>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</si>
  <si>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</si>
  <si>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</si>
  <si>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</si>
  <si>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</si>
  <si>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</si>
  <si>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</si>
  <si>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</si>
  <si>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</si>
  <si>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</si>
  <si>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</si>
  <si>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</si>
  <si>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</si>
  <si>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</si>
  <si>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</si>
  <si>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</si>
  <si>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</si>
  <si>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</si>
  <si>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</si>
  <si>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</si>
  <si>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</si>
  <si>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</si>
  <si>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</si>
  <si>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</si>
  <si>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</si>
  <si>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</si>
  <si>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</si>
  <si>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</si>
  <si>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</si>
  <si>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</si>
  <si>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</si>
  <si>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</si>
  <si>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</si>
  <si>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</si>
  <si>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</si>
  <si>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</si>
  <si>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</si>
  <si>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</si>
  <si>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</si>
  <si>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</si>
  <si>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</si>
  <si>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</si>
  <si>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</si>
  <si>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</si>
  <si>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</si>
  <si>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</si>
  <si>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</si>
  <si>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</si>
  <si>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</si>
  <si>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</si>
  <si>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</si>
  <si>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</si>
  <si>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</si>
  <si>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</si>
  <si>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</si>
  <si>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</si>
  <si>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</si>
  <si>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</si>
  <si>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</si>
  <si>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</si>
  <si>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</si>
  <si>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</si>
  <si>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</si>
  <si>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</si>
  <si>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</si>
  <si>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</si>
  <si>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</si>
  <si>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</si>
  <si>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</si>
  <si>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</si>
  <si>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</si>
  <si>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</si>
  <si>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</si>
  <si>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</si>
  <si>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</si>
  <si>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</si>
  <si>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</si>
  <si>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</si>
  <si>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</si>
  <si>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</si>
  <si>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</si>
  <si>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</si>
  <si>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</si>
  <si>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</si>
  <si>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</si>
  <si>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</si>
  <si>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</si>
  <si>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</si>
  <si>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</si>
  <si>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</si>
  <si>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</si>
  <si>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</si>
  <si>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</si>
  <si>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</si>
  <si>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</si>
  <si>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</si>
  <si>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</si>
  <si>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</si>
  <si>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Køretøjer, personbil</t>
  </si>
  <si>
    <t>Indløb med riste, SRO</t>
  </si>
  <si>
    <t>Indløb med riste, Mek/EL</t>
  </si>
  <si>
    <t>Jordbassin Klasse B</t>
  </si>
  <si>
    <t xml:space="preserve">Ledningsnet ≤ Ø 200 mm </t>
  </si>
  <si>
    <t>2014</t>
  </si>
  <si>
    <t>5</t>
  </si>
  <si>
    <t>10</t>
  </si>
  <si>
    <t>20</t>
  </si>
  <si>
    <t>50</t>
  </si>
  <si>
    <t>75</t>
  </si>
  <si>
    <t>Indløb med riste, Konstruktioner</t>
  </si>
  <si>
    <t>Forafvanding, slam, SRO</t>
  </si>
  <si>
    <t>Forafvanding, slam, Mek/EL</t>
  </si>
  <si>
    <t>Pumpeinstallation Miljøklasse A (100-300 l/s) - SRO</t>
  </si>
  <si>
    <t>Pumpeinstallation Miljøklasse A (100-300 l/s) - Mek/EL</t>
  </si>
  <si>
    <t>Kælder</t>
  </si>
  <si>
    <t>Administrationbygninger</t>
  </si>
  <si>
    <t>Brønde</t>
  </si>
  <si>
    <t>Pumpestationer i brønde (&lt; 6,25 m2), Mek/EL</t>
  </si>
  <si>
    <t>Tryksatte minipumpestationer (husstandssystemer)</t>
  </si>
  <si>
    <t>Tjenestemandspensioner</t>
  </si>
  <si>
    <t>Ejendomsskatter</t>
  </si>
  <si>
    <t>Spildevandsafgift</t>
  </si>
  <si>
    <t>Køb af ydelser og produkter, der er omfattet af prisloftreguleringen, hos et andet selskab</t>
  </si>
  <si>
    <t>Ledelsessystem</t>
  </si>
  <si>
    <t>Dataindberetning til PULS</t>
  </si>
  <si>
    <t>Odense Cykelarena (godkendt for PL2013)</t>
  </si>
  <si>
    <t>Tillæg for gennemførte investeringer i 2010-2014</t>
  </si>
  <si>
    <t>Vandcenter Syd AS</t>
  </si>
  <si>
    <t>S099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</si>
</sst>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217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218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Vandcenter Syd AS</v>
      </c>
      <c r="B1" s="56"/>
      <c r="C1" s="56"/>
      <c r="D1" s="56"/>
      <c r="E1" s="56"/>
    </row>
    <row r="2" spans="1:5" x14ac:dyDescent="0.25">
      <c r="A2" s="222" t="str">
        <f>'1. Forside'!A2</f>
        <v>S099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213</v>
      </c>
      <c r="C7" s="51">
        <v>100000</v>
      </c>
      <c r="D7" s="191" t="s">
        <v>0</v>
      </c>
      <c r="E7" s="56"/>
    </row>
    <row r="8" spans="1:5" x14ac:dyDescent="0.25">
      <c r="A8" s="56"/>
      <c r="B8" s="213" t="s">
        <v>214</v>
      </c>
      <c r="C8" s="51">
        <v>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100000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126256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100000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26256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Vandcenter Syd AS</v>
      </c>
      <c r="B1" s="26"/>
      <c r="C1" s="26"/>
      <c r="D1" s="26"/>
      <c r="E1" s="26"/>
    </row>
    <row r="2" spans="1:5" x14ac:dyDescent="0.25">
      <c r="A2" s="223" t="str">
        <f>'1. Forside'!A2</f>
        <v>S099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215</v>
      </c>
      <c r="C8" s="51">
        <v>354000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354000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Vandcenter Syd AS</v>
      </c>
      <c r="B1" s="26"/>
      <c r="C1" s="26"/>
      <c r="D1" s="26"/>
      <c r="E1" s="26"/>
    </row>
    <row r="2" spans="1:5" x14ac:dyDescent="0.25">
      <c r="A2" s="223" t="str">
        <f>'1. Forside'!A2</f>
        <v>S099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30800000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30700000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21535372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26300000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-4764628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Vandcenter Syd AS</v>
      </c>
      <c r="B1" s="26"/>
      <c r="C1" s="26"/>
      <c r="D1" s="26"/>
      <c r="E1" s="26"/>
    </row>
    <row r="2" spans="1:5" x14ac:dyDescent="0.25">
      <c r="A2" s="223" t="str">
        <f>'1. Forside'!A2</f>
        <v>S099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6881954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6881954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Vandcenter Syd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370668679.34498906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161847884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19094659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2716775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14895260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198554578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9371100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32240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9403340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9518750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-33265462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-184211206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-217476668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358317650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358317650</v>
      </c>
      <c r="D36" s="79" t="s">
        <v>0</v>
      </c>
      <c r="E36" s="10">
        <f>-C36</f>
        <v>-358317650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12351029.344989061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Vandcenter Syd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S099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9956675</v>
      </c>
      <c r="D7" s="224" t="s">
        <v>0</v>
      </c>
      <c r="E7" s="225">
        <v>10475236</v>
      </c>
      <c r="F7" s="224" t="s">
        <v>0</v>
      </c>
      <c r="G7" s="225">
        <v>11294891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8031659</v>
      </c>
      <c r="D8" s="224" t="s">
        <v>0</v>
      </c>
      <c r="E8" s="226">
        <v>0</v>
      </c>
      <c r="F8" s="224" t="s">
        <v>0</v>
      </c>
      <c r="G8" s="226">
        <v>9518750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1925016</v>
      </c>
      <c r="D11" s="228" t="s">
        <v>0</v>
      </c>
      <c r="E11" s="55">
        <f>C11+E7-E8-E9</f>
        <v>12400252</v>
      </c>
      <c r="F11" s="228" t="s">
        <v>0</v>
      </c>
      <c r="G11" s="55">
        <f>E11+G7-G8-G9</f>
        <v>14176393</v>
      </c>
      <c r="H11" s="228" t="s">
        <v>0</v>
      </c>
      <c r="I11" s="55">
        <f>G11+I7-I8-I9</f>
        <v>14176393</v>
      </c>
      <c r="J11" s="228" t="s">
        <v>0</v>
      </c>
      <c r="K11" s="55">
        <f>K7-K8-K9+K10+I11</f>
        <v>14176393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Vandcenter Syd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S099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125940902.51854712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-478575.42957047903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-2899789.2804895476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122562537.80848709</v>
      </c>
      <c r="D13" s="79" t="s">
        <v>0</v>
      </c>
      <c r="E13" s="6">
        <f>C13</f>
        <v>122562537.80848709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159075898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investeringer'!F23</f>
        <v>31598426.63666667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592193.98000000045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investeringer'!F41</f>
        <v>15277280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206543798.61666664</v>
      </c>
      <c r="D19" s="79" t="s">
        <v>0</v>
      </c>
      <c r="E19" s="8">
        <f>C19</f>
        <v>206543798.61666664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11144226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256000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91108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100000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26256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354000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30700000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-4764628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37906962</v>
      </c>
      <c r="D30" s="79" t="s">
        <v>0</v>
      </c>
      <c r="E30" s="6">
        <f>C30</f>
        <v>37906962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12351029.344989061</v>
      </c>
      <c r="D34" s="79" t="s">
        <v>0</v>
      </c>
      <c r="E34" s="12">
        <f>C34</f>
        <v>12351029.344989061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379364327.77014279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10809150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35.09659203268923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Vandcenter Syd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S099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125940902.51854712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125940902.51854712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125940902.51854712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-478575.42957047903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Vandcenter Syd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98334656.686481595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125462327.08897664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125940902.51854712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11599157.121958191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2899789.2804895476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Vandcenter Syd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S099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6332929408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159075898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159075898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Vandcenter Syd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S099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193</v>
      </c>
      <c r="D8" s="31" t="s">
        <v>194</v>
      </c>
      <c r="E8" s="32">
        <v>613283</v>
      </c>
      <c r="F8" s="34">
        <f t="shared" ref="F8" si="0">E8/D8</f>
        <v>122656.6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193</v>
      </c>
      <c r="D9" s="31" t="s">
        <v>195</v>
      </c>
      <c r="E9" s="32">
        <v>4856064</v>
      </c>
      <c r="F9" s="34">
        <f t="shared" ref="F9:F20" si="1">E9/D9</f>
        <v>485606.40000000002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193</v>
      </c>
      <c r="D10" s="31" t="s">
        <v>196</v>
      </c>
      <c r="E10" s="32">
        <v>9284683</v>
      </c>
      <c r="F10" s="34">
        <f t="shared" si="1"/>
        <v>464234.15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193</v>
      </c>
      <c r="D11" s="31" t="s">
        <v>197</v>
      </c>
      <c r="E11" s="32">
        <v>12420380</v>
      </c>
      <c r="F11" s="34">
        <f t="shared" si="1"/>
        <v>248407.6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193</v>
      </c>
      <c r="D12" s="31" t="s">
        <v>198</v>
      </c>
      <c r="E12" s="32">
        <v>1990084</v>
      </c>
      <c r="F12" s="34">
        <f t="shared" si="1"/>
        <v>26534.453333333335</v>
      </c>
      <c r="G12" s="35" t="s">
        <v>0</v>
      </c>
      <c r="H12" s="26"/>
    </row>
    <row r="13" spans="1:8" s="150" customFormat="1" x14ac:dyDescent="0.25">
      <c r="A13" s="26"/>
      <c r="B13" s="29" t="s">
        <v>189</v>
      </c>
      <c r="C13" s="30" t="s">
        <v>193</v>
      </c>
      <c r="D13" s="31" t="s">
        <v>195</v>
      </c>
      <c r="E13" s="32">
        <v>12576514</v>
      </c>
      <c r="F13" s="34">
        <f t="shared" si="1"/>
        <v>1257651.3999999999</v>
      </c>
      <c r="G13" s="35" t="s">
        <v>0</v>
      </c>
      <c r="H13" s="26"/>
    </row>
    <row r="14" spans="1:8" s="150" customFormat="1" x14ac:dyDescent="0.25">
      <c r="A14" s="26"/>
      <c r="B14" s="29" t="s">
        <v>190</v>
      </c>
      <c r="C14" s="30" t="s">
        <v>193</v>
      </c>
      <c r="D14" s="31" t="s">
        <v>196</v>
      </c>
      <c r="E14" s="32">
        <v>12210024</v>
      </c>
      <c r="F14" s="34">
        <f t="shared" si="1"/>
        <v>610501.19999999995</v>
      </c>
      <c r="G14" s="35" t="s">
        <v>0</v>
      </c>
      <c r="H14" s="26"/>
    </row>
    <row r="15" spans="1:8" s="150" customFormat="1" x14ac:dyDescent="0.25">
      <c r="A15" s="26"/>
      <c r="B15" s="29" t="s">
        <v>191</v>
      </c>
      <c r="C15" s="30" t="s">
        <v>193</v>
      </c>
      <c r="D15" s="31" t="s">
        <v>197</v>
      </c>
      <c r="E15" s="32">
        <v>25388748</v>
      </c>
      <c r="F15" s="34">
        <f t="shared" si="1"/>
        <v>507774.96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193</v>
      </c>
      <c r="D16" s="31" t="s">
        <v>198</v>
      </c>
      <c r="E16" s="32">
        <v>192819776</v>
      </c>
      <c r="F16" s="34">
        <f t="shared" si="1"/>
        <v>2570930.3466666667</v>
      </c>
      <c r="G16" s="35" t="s">
        <v>0</v>
      </c>
      <c r="H16" s="26"/>
    </row>
    <row r="17" spans="1:8" s="150" customFormat="1" x14ac:dyDescent="0.25">
      <c r="A17" s="26"/>
      <c r="B17" s="29" t="s">
        <v>188</v>
      </c>
      <c r="C17" s="30" t="s">
        <v>193</v>
      </c>
      <c r="D17" s="31" t="s">
        <v>194</v>
      </c>
      <c r="E17" s="32">
        <v>9519688</v>
      </c>
      <c r="F17" s="34">
        <f t="shared" si="1"/>
        <v>1903937.6</v>
      </c>
      <c r="G17" s="35" t="s">
        <v>0</v>
      </c>
      <c r="H17" s="26"/>
    </row>
    <row r="18" spans="1:8" s="150" customFormat="1" x14ac:dyDescent="0.25">
      <c r="A18" s="26"/>
      <c r="B18" s="29" t="s">
        <v>189</v>
      </c>
      <c r="C18" s="30" t="s">
        <v>193</v>
      </c>
      <c r="D18" s="31" t="s">
        <v>195</v>
      </c>
      <c r="E18" s="32">
        <v>311480</v>
      </c>
      <c r="F18" s="34">
        <f t="shared" si="1"/>
        <v>31148</v>
      </c>
      <c r="G18" s="35" t="s">
        <v>0</v>
      </c>
      <c r="H18" s="26"/>
    </row>
    <row r="19" spans="1:8" s="150" customFormat="1" x14ac:dyDescent="0.25">
      <c r="A19" s="26"/>
      <c r="B19" s="29" t="s">
        <v>190</v>
      </c>
      <c r="C19" s="30" t="s">
        <v>193</v>
      </c>
      <c r="D19" s="31" t="s">
        <v>196</v>
      </c>
      <c r="E19" s="32">
        <v>2811894</v>
      </c>
      <c r="F19" s="34">
        <f t="shared" si="1"/>
        <v>140594.70000000001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 t="s">
        <v>193</v>
      </c>
      <c r="D20" s="31" t="s">
        <v>197</v>
      </c>
      <c r="E20" s="32">
        <v>35780729</v>
      </c>
      <c r="F20" s="34">
        <f t="shared" si="1"/>
        <v>715614.58</v>
      </c>
      <c r="G20" s="35" t="s">
        <v>0</v>
      </c>
      <c r="H20" s="26"/>
    </row>
    <row r="21" spans="1:8" s="150" customFormat="1" x14ac:dyDescent="0.25">
      <c r="A21" s="26"/>
      <c r="B21" s="23" t="s">
        <v>72</v>
      </c>
      <c r="C21" s="160"/>
      <c r="D21" s="160"/>
      <c r="E21" s="160"/>
      <c r="F21" s="36">
        <f>SUM(F8:F20)</f>
        <v>9085591.9900000002</v>
      </c>
      <c r="G21" s="37" t="s">
        <v>0</v>
      </c>
      <c r="H21" s="26"/>
    </row>
    <row r="22" spans="1:8" s="150" customFormat="1" x14ac:dyDescent="0.25">
      <c r="A22" s="26"/>
      <c r="B22" s="107" t="s">
        <v>136</v>
      </c>
      <c r="C22" s="161"/>
      <c r="D22" s="161"/>
      <c r="E22" s="161"/>
      <c r="F22" s="66">
        <v>22512834.646666668</v>
      </c>
      <c r="G22" s="37" t="s">
        <v>0</v>
      </c>
      <c r="H22" s="26"/>
    </row>
    <row r="23" spans="1:8" s="150" customFormat="1" x14ac:dyDescent="0.25">
      <c r="A23" s="26"/>
      <c r="B23" s="39" t="s">
        <v>69</v>
      </c>
      <c r="C23" s="162"/>
      <c r="D23" s="162"/>
      <c r="E23" s="163"/>
      <c r="F23" s="38">
        <f>F21+F22</f>
        <v>31598426.63666667</v>
      </c>
      <c r="G23" s="38" t="s">
        <v>0</v>
      </c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hidden="1" x14ac:dyDescent="0.25"/>
    <row r="28" spans="1:8" s="150" customFormat="1" hidden="1" x14ac:dyDescent="0.25"/>
    <row r="29" spans="1:8" s="150" customFormat="1" hidden="1" x14ac:dyDescent="0.25"/>
    <row r="30" spans="1:8" s="150" customFormat="1" ht="14.45" hidden="1" customHeight="1" x14ac:dyDescent="0.25"/>
    <row r="31" spans="1:8" s="150" customFormat="1" ht="14.4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Vandcenter Syd AS</v>
      </c>
      <c r="B1" s="164"/>
      <c r="C1" s="164"/>
      <c r="D1" s="164"/>
      <c r="E1" s="164"/>
    </row>
    <row r="2" spans="1:5" x14ac:dyDescent="0.25">
      <c r="A2" s="1" t="str">
        <f>'1. Forside'!A2</f>
        <v>S099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7477583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10101407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investeringer'!F21</f>
        <v>9085591.9900000002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592193.98000000045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Vandcenter Syd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S099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189</v>
      </c>
      <c r="C8" s="30">
        <v>2015</v>
      </c>
      <c r="D8" s="31">
        <v>10</v>
      </c>
      <c r="E8" s="32">
        <v>2905000</v>
      </c>
      <c r="F8" s="45">
        <f>E8/D8</f>
        <v>290500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>
        <v>2015</v>
      </c>
      <c r="D9" s="31">
        <v>20</v>
      </c>
      <c r="E9" s="32">
        <v>20290000</v>
      </c>
      <c r="F9" s="45">
        <f t="shared" ref="F9:F38" si="0">E9/D9</f>
        <v>1014500</v>
      </c>
      <c r="G9" s="35" t="s">
        <v>0</v>
      </c>
      <c r="H9" s="26"/>
    </row>
    <row r="10" spans="1:8" s="150" customFormat="1" x14ac:dyDescent="0.25">
      <c r="A10" s="26"/>
      <c r="B10" s="29" t="s">
        <v>199</v>
      </c>
      <c r="C10" s="30">
        <v>2015</v>
      </c>
      <c r="D10" s="31">
        <v>60</v>
      </c>
      <c r="E10" s="32">
        <v>12710000</v>
      </c>
      <c r="F10" s="45">
        <f t="shared" si="0"/>
        <v>211833.33333333334</v>
      </c>
      <c r="G10" s="35" t="s">
        <v>0</v>
      </c>
      <c r="H10" s="26"/>
    </row>
    <row r="11" spans="1:8" s="150" customFormat="1" x14ac:dyDescent="0.25">
      <c r="A11" s="26"/>
      <c r="B11" s="29" t="s">
        <v>200</v>
      </c>
      <c r="C11" s="30">
        <v>2015</v>
      </c>
      <c r="D11" s="31">
        <v>10</v>
      </c>
      <c r="E11" s="32">
        <v>2000000</v>
      </c>
      <c r="F11" s="45">
        <f t="shared" si="0"/>
        <v>200000</v>
      </c>
      <c r="G11" s="35" t="s">
        <v>0</v>
      </c>
      <c r="H11" s="26"/>
    </row>
    <row r="12" spans="1:8" s="150" customFormat="1" x14ac:dyDescent="0.25">
      <c r="A12" s="26"/>
      <c r="B12" s="29" t="s">
        <v>201</v>
      </c>
      <c r="C12" s="30">
        <v>2015</v>
      </c>
      <c r="D12" s="31">
        <v>20</v>
      </c>
      <c r="E12" s="32">
        <v>3840000</v>
      </c>
      <c r="F12" s="45">
        <f t="shared" si="0"/>
        <v>192000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>
        <v>2015</v>
      </c>
      <c r="D13" s="31">
        <v>75</v>
      </c>
      <c r="E13" s="32">
        <v>131090000</v>
      </c>
      <c r="F13" s="45">
        <f t="shared" si="0"/>
        <v>1747866.6666666667</v>
      </c>
      <c r="G13" s="35" t="s">
        <v>0</v>
      </c>
      <c r="H13" s="26"/>
    </row>
    <row r="14" spans="1:8" s="150" customFormat="1" x14ac:dyDescent="0.25">
      <c r="A14" s="26"/>
      <c r="B14" s="29" t="s">
        <v>202</v>
      </c>
      <c r="C14" s="30">
        <v>2015</v>
      </c>
      <c r="D14" s="31">
        <v>10</v>
      </c>
      <c r="E14" s="32">
        <v>5459000</v>
      </c>
      <c r="F14" s="45">
        <f t="shared" si="0"/>
        <v>545900</v>
      </c>
      <c r="G14" s="35" t="s">
        <v>0</v>
      </c>
      <c r="H14" s="26"/>
    </row>
    <row r="15" spans="1:8" s="150" customFormat="1" x14ac:dyDescent="0.25">
      <c r="A15" s="26"/>
      <c r="B15" s="29" t="s">
        <v>203</v>
      </c>
      <c r="C15" s="30">
        <v>2015</v>
      </c>
      <c r="D15" s="31">
        <v>20</v>
      </c>
      <c r="E15" s="32">
        <v>35673000</v>
      </c>
      <c r="F15" s="45">
        <f t="shared" si="0"/>
        <v>1783650</v>
      </c>
      <c r="G15" s="35" t="s">
        <v>0</v>
      </c>
      <c r="H15" s="26"/>
    </row>
    <row r="16" spans="1:8" s="150" customFormat="1" x14ac:dyDescent="0.25">
      <c r="A16" s="26"/>
      <c r="B16" s="29" t="s">
        <v>204</v>
      </c>
      <c r="C16" s="30">
        <v>2015</v>
      </c>
      <c r="D16" s="31">
        <v>75</v>
      </c>
      <c r="E16" s="32">
        <v>42488000</v>
      </c>
      <c r="F16" s="45">
        <f t="shared" si="0"/>
        <v>566506.66666666663</v>
      </c>
      <c r="G16" s="35" t="s">
        <v>0</v>
      </c>
      <c r="H16" s="26"/>
    </row>
    <row r="17" spans="1:8" s="150" customFormat="1" x14ac:dyDescent="0.25">
      <c r="A17" s="26"/>
      <c r="B17" s="29" t="s">
        <v>191</v>
      </c>
      <c r="C17" s="30">
        <v>2015</v>
      </c>
      <c r="D17" s="31">
        <v>50</v>
      </c>
      <c r="E17" s="32">
        <v>1750000</v>
      </c>
      <c r="F17" s="45">
        <f t="shared" si="0"/>
        <v>35000</v>
      </c>
      <c r="G17" s="35" t="s">
        <v>0</v>
      </c>
      <c r="H17" s="26"/>
    </row>
    <row r="18" spans="1:8" s="150" customFormat="1" x14ac:dyDescent="0.25">
      <c r="A18" s="26"/>
      <c r="B18" s="29" t="s">
        <v>188</v>
      </c>
      <c r="C18" s="30">
        <v>2015</v>
      </c>
      <c r="D18" s="31">
        <v>5</v>
      </c>
      <c r="E18" s="32">
        <v>6970000</v>
      </c>
      <c r="F18" s="45">
        <f t="shared" si="0"/>
        <v>1394000</v>
      </c>
      <c r="G18" s="35" t="s">
        <v>0</v>
      </c>
      <c r="H18" s="26"/>
    </row>
    <row r="19" spans="1:8" s="150" customFormat="1" x14ac:dyDescent="0.25">
      <c r="A19" s="26"/>
      <c r="B19" s="29" t="s">
        <v>205</v>
      </c>
      <c r="C19" s="30">
        <v>2015</v>
      </c>
      <c r="D19" s="31">
        <v>75</v>
      </c>
      <c r="E19" s="32">
        <v>3675000</v>
      </c>
      <c r="F19" s="45">
        <f t="shared" si="0"/>
        <v>49000</v>
      </c>
      <c r="G19" s="35" t="s">
        <v>0</v>
      </c>
      <c r="H19" s="26"/>
    </row>
    <row r="20" spans="1:8" s="150" customFormat="1" x14ac:dyDescent="0.25">
      <c r="A20" s="26"/>
      <c r="B20" s="29" t="s">
        <v>190</v>
      </c>
      <c r="C20" s="30">
        <v>2015</v>
      </c>
      <c r="D20" s="31">
        <v>20</v>
      </c>
      <c r="E20" s="32">
        <v>1575000</v>
      </c>
      <c r="F20" s="45">
        <f t="shared" si="0"/>
        <v>78750</v>
      </c>
      <c r="G20" s="35" t="s">
        <v>0</v>
      </c>
      <c r="H20" s="26"/>
    </row>
    <row r="21" spans="1:8" s="150" customFormat="1" x14ac:dyDescent="0.25">
      <c r="A21" s="26"/>
      <c r="B21" s="29" t="s">
        <v>188</v>
      </c>
      <c r="C21" s="30">
        <v>2015</v>
      </c>
      <c r="D21" s="31">
        <v>5</v>
      </c>
      <c r="E21" s="32">
        <v>3340000</v>
      </c>
      <c r="F21" s="45">
        <f t="shared" si="0"/>
        <v>668000</v>
      </c>
      <c r="G21" s="35" t="s">
        <v>0</v>
      </c>
      <c r="H21" s="26"/>
    </row>
    <row r="22" spans="1:8" s="150" customFormat="1" x14ac:dyDescent="0.25">
      <c r="A22" s="26"/>
      <c r="B22" s="29" t="s">
        <v>206</v>
      </c>
      <c r="C22" s="30">
        <v>2015</v>
      </c>
      <c r="D22" s="31">
        <v>75</v>
      </c>
      <c r="E22" s="32">
        <v>135000</v>
      </c>
      <c r="F22" s="45">
        <f t="shared" si="0"/>
        <v>1800</v>
      </c>
      <c r="G22" s="35" t="s">
        <v>0</v>
      </c>
      <c r="H22" s="26"/>
    </row>
    <row r="23" spans="1:8" s="150" customFormat="1" x14ac:dyDescent="0.25">
      <c r="A23" s="26"/>
      <c r="B23" s="29" t="s">
        <v>207</v>
      </c>
      <c r="C23" s="30">
        <v>2015</v>
      </c>
      <c r="D23" s="31">
        <v>20</v>
      </c>
      <c r="E23" s="32">
        <v>200000</v>
      </c>
      <c r="F23" s="45">
        <f t="shared" si="0"/>
        <v>10000</v>
      </c>
      <c r="G23" s="35" t="s">
        <v>0</v>
      </c>
      <c r="H23" s="26"/>
    </row>
    <row r="24" spans="1:8" s="150" customFormat="1" x14ac:dyDescent="0.25">
      <c r="A24" s="26"/>
      <c r="B24" s="29" t="s">
        <v>208</v>
      </c>
      <c r="C24" s="30">
        <v>2015</v>
      </c>
      <c r="D24" s="31">
        <v>30</v>
      </c>
      <c r="E24" s="32">
        <v>800000</v>
      </c>
      <c r="F24" s="45">
        <f t="shared" si="0"/>
        <v>26666.666666666668</v>
      </c>
      <c r="G24" s="35" t="s">
        <v>0</v>
      </c>
      <c r="H24" s="26"/>
    </row>
    <row r="25" spans="1:8" s="150" customFormat="1" x14ac:dyDescent="0.25">
      <c r="A25" s="26"/>
      <c r="B25" s="29" t="s">
        <v>189</v>
      </c>
      <c r="C25" s="30">
        <v>2016</v>
      </c>
      <c r="D25" s="31">
        <v>10</v>
      </c>
      <c r="E25" s="32">
        <v>3096000</v>
      </c>
      <c r="F25" s="45">
        <f t="shared" si="0"/>
        <v>309600</v>
      </c>
      <c r="G25" s="35" t="s">
        <v>0</v>
      </c>
      <c r="H25" s="26"/>
    </row>
    <row r="26" spans="1:8" s="150" customFormat="1" x14ac:dyDescent="0.25">
      <c r="A26" s="26"/>
      <c r="B26" s="29" t="s">
        <v>190</v>
      </c>
      <c r="C26" s="30">
        <v>2016</v>
      </c>
      <c r="D26" s="31">
        <v>20</v>
      </c>
      <c r="E26" s="32">
        <v>18653000</v>
      </c>
      <c r="F26" s="45">
        <f t="shared" si="0"/>
        <v>932650</v>
      </c>
      <c r="G26" s="35" t="s">
        <v>0</v>
      </c>
      <c r="H26" s="26"/>
    </row>
    <row r="27" spans="1:8" s="150" customFormat="1" x14ac:dyDescent="0.25">
      <c r="A27" s="26"/>
      <c r="B27" s="29" t="s">
        <v>199</v>
      </c>
      <c r="C27" s="30">
        <v>2016</v>
      </c>
      <c r="D27" s="31">
        <v>60</v>
      </c>
      <c r="E27" s="32">
        <v>10835000</v>
      </c>
      <c r="F27" s="45">
        <f t="shared" si="0"/>
        <v>180583.33333333334</v>
      </c>
      <c r="G27" s="35" t="s">
        <v>0</v>
      </c>
      <c r="H27" s="26"/>
    </row>
    <row r="28" spans="1:8" s="150" customFormat="1" x14ac:dyDescent="0.25">
      <c r="A28" s="26"/>
      <c r="B28" s="29" t="s">
        <v>200</v>
      </c>
      <c r="C28" s="30">
        <v>2016</v>
      </c>
      <c r="D28" s="31">
        <v>10</v>
      </c>
      <c r="E28" s="32">
        <v>961000</v>
      </c>
      <c r="F28" s="45">
        <f t="shared" si="0"/>
        <v>96100</v>
      </c>
      <c r="G28" s="35" t="s">
        <v>0</v>
      </c>
      <c r="H28" s="26"/>
    </row>
    <row r="29" spans="1:8" s="150" customFormat="1" x14ac:dyDescent="0.25">
      <c r="A29" s="26"/>
      <c r="B29" s="29" t="s">
        <v>201</v>
      </c>
      <c r="C29" s="30">
        <v>2016</v>
      </c>
      <c r="D29" s="31">
        <v>20</v>
      </c>
      <c r="E29" s="32">
        <v>1626000</v>
      </c>
      <c r="F29" s="45">
        <f t="shared" si="0"/>
        <v>81300</v>
      </c>
      <c r="G29" s="35" t="s">
        <v>0</v>
      </c>
      <c r="H29" s="26"/>
    </row>
    <row r="30" spans="1:8" s="150" customFormat="1" x14ac:dyDescent="0.25">
      <c r="A30" s="26"/>
      <c r="B30" s="29" t="s">
        <v>192</v>
      </c>
      <c r="C30" s="30">
        <v>2016</v>
      </c>
      <c r="D30" s="31">
        <v>75</v>
      </c>
      <c r="E30" s="32">
        <v>96701000</v>
      </c>
      <c r="F30" s="45">
        <f t="shared" si="0"/>
        <v>1289346.6666666667</v>
      </c>
      <c r="G30" s="35" t="s">
        <v>0</v>
      </c>
      <c r="H30" s="26"/>
    </row>
    <row r="31" spans="1:8" s="150" customFormat="1" x14ac:dyDescent="0.25">
      <c r="A31" s="26"/>
      <c r="B31" s="29" t="s">
        <v>202</v>
      </c>
      <c r="C31" s="30">
        <v>2016</v>
      </c>
      <c r="D31" s="31">
        <v>10</v>
      </c>
      <c r="E31" s="32">
        <v>3955000</v>
      </c>
      <c r="F31" s="45">
        <f t="shared" si="0"/>
        <v>395500</v>
      </c>
      <c r="G31" s="35" t="s">
        <v>0</v>
      </c>
      <c r="H31" s="26"/>
    </row>
    <row r="32" spans="1:8" s="150" customFormat="1" x14ac:dyDescent="0.25">
      <c r="A32" s="26"/>
      <c r="B32" s="29" t="s">
        <v>203</v>
      </c>
      <c r="C32" s="30">
        <v>2016</v>
      </c>
      <c r="D32" s="31">
        <v>20</v>
      </c>
      <c r="E32" s="32">
        <v>27939000</v>
      </c>
      <c r="F32" s="45">
        <f t="shared" si="0"/>
        <v>1396950</v>
      </c>
      <c r="G32" s="35" t="s">
        <v>0</v>
      </c>
      <c r="H32" s="26"/>
    </row>
    <row r="33" spans="1:8" s="150" customFormat="1" x14ac:dyDescent="0.25">
      <c r="A33" s="26"/>
      <c r="B33" s="29" t="s">
        <v>204</v>
      </c>
      <c r="C33" s="30">
        <v>2016</v>
      </c>
      <c r="D33" s="31">
        <v>75</v>
      </c>
      <c r="E33" s="32">
        <v>31821000</v>
      </c>
      <c r="F33" s="45">
        <f t="shared" si="0"/>
        <v>424280</v>
      </c>
      <c r="G33" s="35" t="s">
        <v>0</v>
      </c>
      <c r="H33" s="26"/>
    </row>
    <row r="34" spans="1:8" s="150" customFormat="1" x14ac:dyDescent="0.25">
      <c r="A34" s="26"/>
      <c r="B34" s="29" t="s">
        <v>191</v>
      </c>
      <c r="C34" s="30">
        <v>2016</v>
      </c>
      <c r="D34" s="31">
        <v>50</v>
      </c>
      <c r="E34" s="32">
        <v>320000</v>
      </c>
      <c r="F34" s="45">
        <f t="shared" si="0"/>
        <v>6400</v>
      </c>
      <c r="G34" s="35" t="s">
        <v>0</v>
      </c>
      <c r="H34" s="26"/>
    </row>
    <row r="35" spans="1:8" s="150" customFormat="1" x14ac:dyDescent="0.25">
      <c r="A35" s="26"/>
      <c r="B35" s="29" t="s">
        <v>188</v>
      </c>
      <c r="C35" s="30">
        <v>2016</v>
      </c>
      <c r="D35" s="31">
        <v>5</v>
      </c>
      <c r="E35" s="32">
        <v>2785000</v>
      </c>
      <c r="F35" s="45">
        <f t="shared" si="0"/>
        <v>557000</v>
      </c>
      <c r="G35" s="35" t="s">
        <v>0</v>
      </c>
      <c r="H35" s="26"/>
    </row>
    <row r="36" spans="1:8" s="150" customFormat="1" x14ac:dyDescent="0.25">
      <c r="A36" s="26"/>
      <c r="B36" s="29" t="s">
        <v>205</v>
      </c>
      <c r="C36" s="30">
        <v>2016</v>
      </c>
      <c r="D36" s="31">
        <v>75</v>
      </c>
      <c r="E36" s="32">
        <v>1076000</v>
      </c>
      <c r="F36" s="45">
        <f t="shared" si="0"/>
        <v>14346.666666666666</v>
      </c>
      <c r="G36" s="35" t="s">
        <v>0</v>
      </c>
      <c r="H36" s="26"/>
    </row>
    <row r="37" spans="1:8" s="150" customFormat="1" x14ac:dyDescent="0.25">
      <c r="A37" s="26"/>
      <c r="B37" s="29" t="s">
        <v>190</v>
      </c>
      <c r="C37" s="30">
        <v>2016</v>
      </c>
      <c r="D37" s="31">
        <v>20</v>
      </c>
      <c r="E37" s="32">
        <v>461000</v>
      </c>
      <c r="F37" s="45">
        <f t="shared" si="0"/>
        <v>23050</v>
      </c>
      <c r="G37" s="35" t="s">
        <v>0</v>
      </c>
      <c r="H37" s="26"/>
    </row>
    <row r="38" spans="1:8" s="150" customFormat="1" x14ac:dyDescent="0.25">
      <c r="A38" s="26"/>
      <c r="B38" s="29" t="s">
        <v>188</v>
      </c>
      <c r="C38" s="30">
        <v>2016</v>
      </c>
      <c r="D38" s="31">
        <v>5</v>
      </c>
      <c r="E38" s="32">
        <v>3771000</v>
      </c>
      <c r="F38" s="45">
        <f t="shared" si="0"/>
        <v>754200</v>
      </c>
      <c r="G38" s="35" t="s">
        <v>0</v>
      </c>
      <c r="H38" s="26"/>
    </row>
    <row r="39" spans="1:8" s="150" customFormat="1" x14ac:dyDescent="0.25">
      <c r="A39" s="26"/>
      <c r="B39" s="109" t="s">
        <v>73</v>
      </c>
      <c r="C39" s="167"/>
      <c r="D39" s="168"/>
      <c r="E39" s="169"/>
      <c r="F39" s="46">
        <f>SUMIF(C8:C38,"2015",F8:F38)</f>
        <v>8815973.333333334</v>
      </c>
      <c r="G39" s="47" t="s">
        <v>0</v>
      </c>
      <c r="H39" s="26"/>
    </row>
    <row r="40" spans="1:8" s="150" customFormat="1" x14ac:dyDescent="0.25">
      <c r="A40" s="26"/>
      <c r="B40" s="107" t="s">
        <v>134</v>
      </c>
      <c r="C40" s="170"/>
      <c r="D40" s="171"/>
      <c r="E40" s="172"/>
      <c r="F40" s="46">
        <f>SUMIF(C8:C38,"2016",F8:F38)</f>
        <v>6461306.666666667</v>
      </c>
      <c r="G40" s="47" t="s">
        <v>0</v>
      </c>
      <c r="H40" s="26"/>
    </row>
    <row r="41" spans="1:8" s="150" customFormat="1" x14ac:dyDescent="0.25">
      <c r="A41" s="26"/>
      <c r="B41" s="50" t="s">
        <v>36</v>
      </c>
      <c r="C41" s="173"/>
      <c r="D41" s="174"/>
      <c r="E41" s="174"/>
      <c r="F41" s="48">
        <f>F39+F40</f>
        <v>15277280</v>
      </c>
      <c r="G41" s="49" t="s">
        <v>0</v>
      </c>
      <c r="H41" s="26"/>
    </row>
    <row r="42" spans="1:8" s="150" customFormat="1" x14ac:dyDescent="0.25">
      <c r="A42" s="26"/>
      <c r="B42" s="26"/>
      <c r="C42" s="166"/>
      <c r="D42" s="26"/>
      <c r="E42" s="26"/>
      <c r="F42" s="26"/>
      <c r="G42" s="26"/>
      <c r="H42" s="26"/>
    </row>
    <row r="43" spans="1:8" s="150" customFormat="1" x14ac:dyDescent="0.25">
      <c r="A43" s="26"/>
      <c r="B43" s="26"/>
      <c r="C43" s="166"/>
      <c r="D43" s="26"/>
      <c r="E43" s="26"/>
      <c r="F43" s="26"/>
      <c r="G43" s="26"/>
      <c r="H43" s="26"/>
    </row>
    <row r="44" spans="1:8" s="150" customFormat="1" x14ac:dyDescent="0.25">
      <c r="A44" s="26"/>
      <c r="B44" s="26"/>
      <c r="C44" s="166"/>
      <c r="D44" s="26"/>
      <c r="E44" s="26"/>
      <c r="F44" s="175"/>
      <c r="G44" s="175"/>
      <c r="H44" s="2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t="12" hidden="1" customHeight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Vandcenter Syd AS</v>
      </c>
      <c r="B1" s="56"/>
      <c r="C1" s="56"/>
      <c r="D1" s="178"/>
      <c r="E1" s="56"/>
    </row>
    <row r="2" spans="1:5" x14ac:dyDescent="0.25">
      <c r="A2" s="222" t="str">
        <f>'1. Forside'!A2</f>
        <v>S099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17000</v>
      </c>
      <c r="D7" s="182" t="s">
        <v>0</v>
      </c>
      <c r="E7" s="56"/>
    </row>
    <row r="8" spans="1:5" x14ac:dyDescent="0.25">
      <c r="A8" s="56"/>
      <c r="B8" s="207" t="s">
        <v>209</v>
      </c>
      <c r="C8" s="51">
        <f>750000+3927226</f>
        <v>4677226</v>
      </c>
      <c r="D8" s="182" t="s">
        <v>0</v>
      </c>
      <c r="E8" s="56"/>
    </row>
    <row r="9" spans="1:5" x14ac:dyDescent="0.25">
      <c r="A9" s="56"/>
      <c r="B9" s="207" t="s">
        <v>210</v>
      </c>
      <c r="C9" s="51">
        <v>540000</v>
      </c>
      <c r="D9" s="182" t="s">
        <v>0</v>
      </c>
      <c r="E9" s="56"/>
    </row>
    <row r="10" spans="1:5" x14ac:dyDescent="0.25">
      <c r="A10" s="56"/>
      <c r="B10" s="207" t="s">
        <v>211</v>
      </c>
      <c r="C10" s="51">
        <v>5700000</v>
      </c>
      <c r="D10" s="182" t="s">
        <v>0</v>
      </c>
      <c r="E10" s="56"/>
    </row>
    <row r="11" spans="1:5" x14ac:dyDescent="0.25">
      <c r="A11" s="56"/>
      <c r="B11" s="207" t="s">
        <v>212</v>
      </c>
      <c r="C11" s="51">
        <v>210000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11144226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230000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26000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256000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10907834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10816726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91108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2015-09-03T09:06:37Z</cp:lastPrinted>
  <dcterms:created xsi:type="dcterms:W3CDTF">2014-01-17T08:54:17Z</dcterms:created>
  <dcterms:modified xsi:type="dcterms:W3CDTF">2015-10-08T10:27:57Z</dcterms:modified>
</cp:coreProperties>
</file>