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state="hidden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21" i="7" l="1"/>
  <c r="F9" i="7" l="1"/>
  <c r="F10" i="7"/>
  <c r="F11" i="7"/>
  <c r="F12" i="7"/>
  <c r="F13" i="7"/>
  <c r="F14" i="7"/>
  <c r="F15" i="7"/>
  <c r="F16" i="7"/>
  <c r="F17" i="7"/>
  <c r="F18" i="7"/>
  <c r="F19" i="7"/>
  <c r="F20" i="7"/>
  <c r="F22" i="7"/>
  <c r="F23" i="7"/>
  <c r="F24" i="7"/>
  <c r="F25" i="7"/>
  <c r="F26" i="7"/>
  <c r="F27" i="7"/>
  <c r="F28" i="7"/>
  <c r="F29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C10" i="4" l="1"/>
  <c r="C26" i="8" l="1"/>
  <c r="E31" i="19" l="1"/>
  <c r="C36" i="19" l="1"/>
  <c r="E36" i="19" s="1"/>
  <c r="F31" i="7" l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3" i="15"/>
  <c r="C15" i="15" s="1"/>
  <c r="C11" i="8" s="1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32" i="8" s="1"/>
  <c r="E32" i="8" s="1"/>
  <c r="C9" i="13" l="1"/>
  <c r="F8" i="2" l="1"/>
  <c r="F8" i="7"/>
  <c r="F30" i="7" s="1"/>
  <c r="F32" i="2" l="1"/>
  <c r="C9" i="10" s="1"/>
  <c r="C15" i="11" l="1"/>
  <c r="C29" i="8" s="1"/>
  <c r="C15" i="13"/>
  <c r="C27" i="8" s="1"/>
  <c r="C16" i="4"/>
  <c r="C25" i="8" s="1"/>
  <c r="C22" i="3"/>
  <c r="C23" i="8" s="1"/>
  <c r="F32" i="7"/>
  <c r="C18" i="8" s="1"/>
  <c r="C16" i="3"/>
  <c r="C22" i="8" s="1"/>
  <c r="C10" i="3"/>
  <c r="C21" i="8" s="1"/>
  <c r="C24" i="8"/>
  <c r="C10" i="10"/>
  <c r="C17" i="8" s="1"/>
  <c r="F34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<sst xmlns="http://schemas.openxmlformats.org/spreadsheetml/2006/main" count="498" uniqueCount="228">
  <si>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</si>
  <si>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</si>
  <si>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</si>
  <si>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</si>
  <si>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</si>
  <si>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</si>
  <si>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</si>
  <si>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</si>
  <si>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</si>
  <si>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</si>
  <si>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</si>
  <si>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</si>
  <si>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</si>
  <si>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</si>
  <si>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</si>
  <si>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</si>
  <si>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</si>
  <si>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</si>
  <si>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</si>
  <si>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</si>
  <si>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</si>
  <si>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</si>
  <si>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</si>
  <si>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</si>
  <si>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</si>
  <si>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</si>
  <si>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</si>
  <si>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</si>
  <si>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</si>
  <si>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</si>
  <si>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</si>
  <si>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</si>
  <si>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</si>
  <si>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</si>
  <si>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</si>
  <si>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</si>
  <si>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</si>
  <si>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</si>
  <si>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</si>
  <si>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</si>
  <si>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</si>
  <si>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</si>
  <si>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</si>
  <si>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</si>
  <si>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</si>
  <si>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</si>
  <si>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</si>
  <si>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</si>
  <si>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</si>
  <si>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</si>
  <si>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</si>
  <si>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</si>
  <si>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</si>
  <si>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</si>
  <si>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</si>
  <si>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</si>
  <si>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</si>
  <si>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</si>
  <si>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</si>
  <si>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</si>
  <si>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</si>
  <si>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</si>
  <si>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</si>
  <si>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</si>
  <si>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</si>
  <si>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</si>
  <si>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</si>
  <si>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</si>
  <si>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</si>
  <si>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</si>
  <si>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</si>
  <si>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</si>
  <si>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</si>
  <si>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</si>
  <si>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</si>
  <si>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</si>
  <si>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</si>
  <si>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</si>
  <si>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</si>
  <si>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</si>
  <si>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</si>
  <si>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</si>
  <si>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</si>
  <si>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</si>
  <si>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</si>
  <si>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</si>
  <si>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</si>
  <si>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</si>
  <si>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</si>
  <si>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</si>
  <si>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</si>
  <si>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</si>
  <si>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</si>
  <si>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</si>
  <si>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</si>
  <si>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</si>
  <si>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</si>
  <si>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</si>
  <si>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</si>
  <si>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</si>
  <si>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</si>
  <si>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</si>
  <si>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</si>
  <si>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</si>
  <si>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</si>
  <si>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</si>
  <si>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</si>
  <si>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</si>
  <si>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</si>
  <si>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</si>
  <si>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</si>
  <si>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</si>
  <si>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</si>
  <si>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</si>
  <si>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</si>
  <si>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</si>
  <si>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</si>
  <si>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</si>
  <si>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</si>
  <si>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</si>
  <si>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</si>
  <si>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</si>
  <si>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</si>
  <si>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</si>
  <si>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</si>
  <si>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</si>
  <si>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</si>
  <si>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</si>
  <si>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</si>
  <si>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</si>
  <si>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</si>
  <si>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</si>
  <si>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</si>
  <si>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</si>
  <si>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</si>
  <si>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</si>
  <si>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</si>
  <si>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</si>
  <si>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</si>
  <si>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</si>
  <si>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</si>
  <si>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</si>
  <si>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</si>
  <si>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</si>
  <si>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</si>
  <si>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</si>
  <si>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</si>
  <si>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</si>
  <si>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</si>
  <si>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</si>
  <si>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</si>
  <si>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</si>
  <si>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</si>
  <si>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</si>
  <si>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</si>
  <si>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</si>
  <si>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</si>
  <si>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</si>
  <si>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</si>
  <si>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</si>
  <si>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</si>
  <si>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</si>
  <si>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</si>
  <si>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</si>
  <si>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</si>
  <si>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</si>
  <si>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</si>
  <si>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</si>
  <si>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</si>
  <si>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</si>
  <si>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</si>
  <si>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</si>
  <si>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</si>
  <si>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</si>
  <si>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</si>
  <si>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</si>
  <si>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</si>
  <si>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</si>
  <si>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</si>
  <si>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</si>
  <si>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</si>
  <si>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</si>
  <si>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</si>
  <si>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</si>
  <si>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</si>
  <si>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</si>
  <si>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</si>
  <si>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</si>
  <si>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Rottebekæmpelse</t>
  </si>
  <si>
    <t>Ledelsessystem</t>
  </si>
  <si>
    <t>Andet, Energioptimering</t>
  </si>
  <si>
    <t>Arbejdsplads</t>
  </si>
  <si>
    <t>Brønde</t>
  </si>
  <si>
    <t>Jordbassin Klasse A</t>
  </si>
  <si>
    <t>Køretøjer, små lastvogne (&lt; 3.500 kg.)</t>
  </si>
  <si>
    <t>Ledningsnet &gt; Ø 1600 mm (rørbassiner og transportledninger)</t>
  </si>
  <si>
    <t xml:space="preserve">Ledningsnet ≤ Ø 200 mm </t>
  </si>
  <si>
    <t>Pumpestationer i brønde (&lt; 6,25 m2), Konstruktioner</t>
  </si>
  <si>
    <t>Pumpestationer i brønde (&lt; 6,25 m2), Mek/EL</t>
  </si>
  <si>
    <t>Pumpestationer i brønde (&lt; 6,25 m2), SRO</t>
  </si>
  <si>
    <t>Pumpestationer i underjordiske bygværker (&lt;50 m2), Konstruktioner</t>
  </si>
  <si>
    <t>Pumpestationer i underjordiske bygværker (&lt;50 m2), Mek/El</t>
  </si>
  <si>
    <t>Pumpestationer i underjordiske bygværker (&lt;50 m2), SRO</t>
  </si>
  <si>
    <t>Pumpestationer m. overbygning (&lt; 20 m2), Konstruktioner</t>
  </si>
  <si>
    <t>Pumpestationer m. overbygning (&lt; 20 m2), Mek/EL</t>
  </si>
  <si>
    <t>Tryksatte minipumpestationer (husstandssystemer)</t>
  </si>
  <si>
    <t xml:space="preserve">Ø 200 mm &lt; Ledningsnet ≤ Ø 500 mm </t>
  </si>
  <si>
    <t>Ø 500 mm &lt; Ledningsnet ≤ Ø 800 mm</t>
  </si>
  <si>
    <t>2014</t>
  </si>
  <si>
    <t>5</t>
  </si>
  <si>
    <t>75</t>
  </si>
  <si>
    <t>50</t>
  </si>
  <si>
    <t>20</t>
  </si>
  <si>
    <t>10</t>
  </si>
  <si>
    <t>30</t>
  </si>
  <si>
    <t>Forsinkelsesbassiner, lukkede med automatisk rensning og SRO Miljøklasse A (5.000-10.000 m3) - Konstruktionre</t>
  </si>
  <si>
    <t>Pumpeinstallation Miljøklasse A (300-600 l/s) - Mek/EL</t>
  </si>
  <si>
    <t>Pumpeinstallation Miljøklasse A (300-600 l/s) - SRO</t>
  </si>
  <si>
    <t>Pumpeinstallation Miljøklasse A (100-300 l/s) - Mek/EL</t>
  </si>
  <si>
    <t>Køretøjer, personbil</t>
  </si>
  <si>
    <t>Strømpeforing Ø 200 mm &lt; Ledningsnet ≤ Ø 500 mm</t>
  </si>
  <si>
    <t>Pumpestationer m. overbygning (&lt; 20 m2), SRO</t>
  </si>
  <si>
    <t>Ejendomsskatter</t>
  </si>
  <si>
    <t>Køb af ydelser og produkter, der er omfattet af prisloftreguleringen, hos et andet selskab</t>
  </si>
  <si>
    <t>Brønde og stik</t>
  </si>
  <si>
    <t>Vejen Spildevand</t>
  </si>
  <si>
    <t>S102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</si>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</sst>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225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226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6" t="s">
        <v>58</v>
      </c>
      <c r="E8" s="256"/>
      <c r="F8" s="256"/>
      <c r="G8" s="123"/>
      <c r="H8" s="123"/>
      <c r="I8" s="123"/>
    </row>
    <row r="9" spans="1:9" x14ac:dyDescent="0.25">
      <c r="A9" s="121"/>
      <c r="B9" s="121"/>
      <c r="C9" s="121"/>
      <c r="D9" s="261" t="s">
        <v>107</v>
      </c>
      <c r="E9" s="261"/>
      <c r="F9" s="26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7" t="s">
        <v>59</v>
      </c>
      <c r="E13" s="257"/>
      <c r="F13" s="25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8" t="s">
        <v>60</v>
      </c>
      <c r="E16" s="259"/>
      <c r="F16" s="260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2" t="s">
        <v>132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3" t="s">
        <v>44</v>
      </c>
      <c r="E19" s="254"/>
      <c r="F19" s="255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3" t="s">
        <v>61</v>
      </c>
      <c r="E20" s="254"/>
      <c r="F20" s="255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3" t="s">
        <v>88</v>
      </c>
      <c r="E21" s="254"/>
      <c r="F21" s="255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3" t="s">
        <v>62</v>
      </c>
      <c r="E22" s="254"/>
      <c r="F22" s="255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0" t="s">
        <v>42</v>
      </c>
      <c r="E23" s="251"/>
      <c r="F23" s="25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7" t="s">
        <v>63</v>
      </c>
      <c r="E24" s="248"/>
      <c r="F24" s="24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4" t="s">
        <v>64</v>
      </c>
      <c r="E25" s="245"/>
      <c r="F25" s="24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1" t="s">
        <v>43</v>
      </c>
      <c r="E26" s="242"/>
      <c r="F26" s="24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8" t="s">
        <v>65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29" t="s">
        <v>142</v>
      </c>
      <c r="E28" s="230"/>
      <c r="F28" s="231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5" t="s">
        <v>143</v>
      </c>
      <c r="E29" s="236"/>
      <c r="F29" s="23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7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Vejen Spildevand</v>
      </c>
      <c r="B1" s="56"/>
      <c r="C1" s="56"/>
      <c r="D1" s="56"/>
      <c r="E1" s="56"/>
    </row>
    <row r="2" spans="1:5" x14ac:dyDescent="0.25">
      <c r="A2" s="222" t="str">
        <f>'1. Forside'!A2</f>
        <v>S102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188</v>
      </c>
      <c r="C7" s="51">
        <v>800000</v>
      </c>
      <c r="D7" s="191" t="s">
        <v>0</v>
      </c>
      <c r="E7" s="56"/>
    </row>
    <row r="8" spans="1:5" x14ac:dyDescent="0.25">
      <c r="A8" s="56"/>
      <c r="B8" s="213" t="s">
        <v>189</v>
      </c>
      <c r="C8" s="51">
        <v>50000</v>
      </c>
      <c r="D8" s="191" t="s">
        <v>0</v>
      </c>
      <c r="E8" s="56"/>
    </row>
    <row r="9" spans="1:5" x14ac:dyDescent="0.25">
      <c r="A9" s="56"/>
      <c r="B9" s="213" t="s">
        <v>190</v>
      </c>
      <c r="C9" s="51">
        <v>30000</v>
      </c>
      <c r="D9" s="191" t="s">
        <v>0</v>
      </c>
      <c r="E9" s="56"/>
    </row>
    <row r="10" spans="1:5" x14ac:dyDescent="0.25">
      <c r="A10" s="56"/>
      <c r="B10" s="54" t="s">
        <v>36</v>
      </c>
      <c r="C10" s="55">
        <f>SUM(C7:C9)</f>
        <v>880000</v>
      </c>
      <c r="D10" s="192" t="s">
        <v>0</v>
      </c>
      <c r="E10" s="56"/>
    </row>
    <row r="11" spans="1:5" x14ac:dyDescent="0.25">
      <c r="A11" s="56"/>
      <c r="B11" s="56"/>
      <c r="C11" s="183"/>
      <c r="D11" s="56"/>
      <c r="E11" s="56"/>
    </row>
    <row r="12" spans="1:5" x14ac:dyDescent="0.25">
      <c r="A12" s="56"/>
      <c r="B12" s="56"/>
      <c r="C12" s="183"/>
      <c r="D12" s="56"/>
      <c r="E12" s="56"/>
    </row>
    <row r="13" spans="1:5" ht="27.2" customHeight="1" x14ac:dyDescent="0.25">
      <c r="A13" s="56"/>
      <c r="B13" s="20" t="s">
        <v>151</v>
      </c>
      <c r="C13" s="193"/>
      <c r="D13" s="190"/>
      <c r="E13" s="56"/>
    </row>
    <row r="14" spans="1:5" ht="16.7" customHeight="1" x14ac:dyDescent="0.25">
      <c r="A14" s="56"/>
      <c r="B14" s="108" t="s">
        <v>152</v>
      </c>
      <c r="C14" s="19">
        <v>1013869</v>
      </c>
      <c r="D14" s="153" t="s">
        <v>0</v>
      </c>
      <c r="E14" s="56"/>
    </row>
    <row r="15" spans="1:5" ht="16.7" customHeight="1" x14ac:dyDescent="0.25">
      <c r="A15" s="56"/>
      <c r="B15" s="108" t="s">
        <v>153</v>
      </c>
      <c r="C15" s="40">
        <v>500000</v>
      </c>
      <c r="D15" s="153" t="s">
        <v>0</v>
      </c>
      <c r="E15" s="56"/>
    </row>
    <row r="16" spans="1:5" x14ac:dyDescent="0.25">
      <c r="A16" s="56"/>
      <c r="B16" s="28" t="s">
        <v>154</v>
      </c>
      <c r="C16" s="55">
        <f>C14-C15</f>
        <v>513869</v>
      </c>
      <c r="D16" s="155" t="s">
        <v>0</v>
      </c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x14ac:dyDescent="0.25">
      <c r="A18" s="56"/>
      <c r="B18" s="194"/>
      <c r="C18" s="56"/>
      <c r="D18" s="56"/>
      <c r="E18" s="56"/>
    </row>
    <row r="19" spans="1:5" ht="15.75" x14ac:dyDescent="0.25">
      <c r="A19" s="56"/>
      <c r="B19" s="194"/>
      <c r="C19" s="56"/>
      <c r="D19" s="56"/>
      <c r="E19" s="56"/>
    </row>
    <row r="20" spans="1:5" ht="15.75" hidden="1" x14ac:dyDescent="0.25">
      <c r="B20" s="195"/>
      <c r="E20" s="196"/>
    </row>
    <row r="21" spans="1:5" ht="15.75" hidden="1" x14ac:dyDescent="0.25">
      <c r="B21" s="196"/>
      <c r="C21" s="196"/>
    </row>
    <row r="22" spans="1:5" ht="15.75" hidden="1" x14ac:dyDescent="0.25">
      <c r="B22" s="196"/>
      <c r="E22" s="196"/>
    </row>
    <row r="23" spans="1:5" ht="15.75" hidden="1" x14ac:dyDescent="0.25">
      <c r="B23" s="196"/>
      <c r="D23" s="196"/>
    </row>
    <row r="24" spans="1:5" ht="15.75" hidden="1" x14ac:dyDescent="0.25">
      <c r="B24" s="196"/>
      <c r="C24" s="196"/>
    </row>
    <row r="25" spans="1:5" ht="15.75" hidden="1" x14ac:dyDescent="0.25">
      <c r="B25" s="196"/>
      <c r="C25" s="196"/>
    </row>
    <row r="26" spans="1:5" ht="15.75" hidden="1" x14ac:dyDescent="0.25">
      <c r="B26" s="196"/>
      <c r="D26" s="196"/>
    </row>
    <row r="27" spans="1:5" ht="15.75" hidden="1" x14ac:dyDescent="0.25">
      <c r="B27" s="196"/>
      <c r="D27" s="196"/>
    </row>
    <row r="28" spans="1:5" ht="15.75" hidden="1" x14ac:dyDescent="0.25">
      <c r="B28" s="196"/>
      <c r="D28" s="196"/>
    </row>
    <row r="29" spans="1:5" ht="15.75" hidden="1" x14ac:dyDescent="0.25">
      <c r="B29" s="195"/>
      <c r="C29" s="195"/>
    </row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6"/>
    </row>
    <row r="63" spans="2:2" ht="15.75" hidden="1" x14ac:dyDescent="0.25">
      <c r="B63" s="196"/>
    </row>
    <row r="64" spans="2:2" ht="15.75" hidden="1" x14ac:dyDescent="0.25">
      <c r="B64" s="195"/>
    </row>
    <row r="65" spans="1:5" hidden="1" x14ac:dyDescent="0.25"/>
    <row r="66" spans="1:5" hidden="1" x14ac:dyDescent="0.25"/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>
      <c r="A72" s="186"/>
      <c r="B72" s="186"/>
      <c r="C72" s="186"/>
      <c r="D72" s="186"/>
      <c r="E72" s="186"/>
    </row>
    <row r="73" spans="1:5" hidden="1" x14ac:dyDescent="0.25">
      <c r="A73" s="186"/>
      <c r="B73" s="186"/>
      <c r="C73" s="186"/>
      <c r="D73" s="186"/>
      <c r="E73" s="186"/>
    </row>
    <row r="74" spans="1:5" hidden="1" x14ac:dyDescent="0.25"/>
    <row r="75" spans="1:5" hidden="1" x14ac:dyDescent="0.25"/>
    <row r="76" spans="1:5" hidden="1" x14ac:dyDescent="0.25"/>
    <row r="77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Vejen Spildevand</v>
      </c>
      <c r="B1" s="26"/>
      <c r="C1" s="26"/>
      <c r="D1" s="26"/>
      <c r="E1" s="26"/>
    </row>
    <row r="2" spans="1:5" x14ac:dyDescent="0.25">
      <c r="A2" s="223" t="str">
        <f>'1. Forside'!A2</f>
        <v>S102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/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/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Vejen Spildevand</v>
      </c>
      <c r="B1" s="26"/>
      <c r="C1" s="26"/>
      <c r="D1" s="26"/>
      <c r="E1" s="26"/>
    </row>
    <row r="2" spans="1:5" x14ac:dyDescent="0.25">
      <c r="A2" s="223" t="str">
        <f>'1. Forside'!A2</f>
        <v>S102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637216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2000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635216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972464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710000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262464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Vejen Spildevand</v>
      </c>
      <c r="B1" s="26"/>
      <c r="C1" s="26"/>
      <c r="D1" s="26"/>
      <c r="E1" s="26"/>
    </row>
    <row r="2" spans="1:5" x14ac:dyDescent="0.25">
      <c r="A2" s="223" t="str">
        <f>'1. Forside'!A2</f>
        <v>S102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-3841511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-3841511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Vejen Spildevand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S102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63791341.450000003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45407603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3598677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1241677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1103333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51351290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2429168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2429168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-404601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-9728195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-13298114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-31440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-23462350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30318108</v>
      </c>
      <c r="D27" s="79" t="s">
        <v>0</v>
      </c>
      <c r="E27" s="10">
        <f>IF(C27&lt;0,0,-C27)</f>
        <v>-30318108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39279488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39279488</v>
      </c>
      <c r="D36" s="79" t="s">
        <v>0</v>
      </c>
      <c r="E36" s="10">
        <f>-C36</f>
        <v>-39279488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-5806254.549999997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Vejen Spildevand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S102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0</v>
      </c>
      <c r="D7" s="224" t="s">
        <v>0</v>
      </c>
      <c r="E7" s="225">
        <v>31677</v>
      </c>
      <c r="F7" s="224" t="s">
        <v>0</v>
      </c>
      <c r="G7" s="225">
        <v>370513.48999999836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0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8" t="s">
        <v>0</v>
      </c>
      <c r="E11" s="55">
        <f>C11+E7-E8-E9</f>
        <v>31677</v>
      </c>
      <c r="F11" s="228" t="s">
        <v>0</v>
      </c>
      <c r="G11" s="55">
        <f>E11+G7-G8-G9</f>
        <v>402190.48999999836</v>
      </c>
      <c r="H11" s="228" t="s">
        <v>0</v>
      </c>
      <c r="I11" s="55">
        <f>G11+I7-I8-I9</f>
        <v>402190.48999999836</v>
      </c>
      <c r="J11" s="228" t="s">
        <v>0</v>
      </c>
      <c r="K11" s="55">
        <f>K7-K8-K9+K10+I11</f>
        <v>402190.48999999836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Vejen Spildevand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S102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8830369.0263800006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-33555.402300244001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8796813.6240797564</v>
      </c>
      <c r="D13" s="79" t="s">
        <v>0</v>
      </c>
      <c r="E13" s="6">
        <f>C13</f>
        <v>8796813.6240797564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45083077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227</v>
      </c>
      <c r="C16" s="14">
        <f>'6. Gennemførte investeringer'!F34</f>
        <v>5857270.6839333344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305127.66220000037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investeringer'!F32</f>
        <v>1397086.6666666665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52642562.012800001</v>
      </c>
      <c r="D19" s="79" t="s">
        <v>0</v>
      </c>
      <c r="E19" s="8">
        <f>C19</f>
        <v>52642562.012800001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omkostninger'!C10</f>
        <v>379000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omkostninger'!C16</f>
        <v>51000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omkostninger'!C22</f>
        <v>18946.659999999974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servicemål'!C10</f>
        <v>880000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servicemål'!C16</f>
        <v>513869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635216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262464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2740495.66</v>
      </c>
      <c r="D30" s="79" t="s">
        <v>0</v>
      </c>
      <c r="E30" s="6">
        <f>C30</f>
        <v>2740495.66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9" t="s">
        <v>0</v>
      </c>
      <c r="E32" s="10">
        <f>C32</f>
        <v>0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-5806254.549999997</v>
      </c>
      <c r="D34" s="79" t="s">
        <v>0</v>
      </c>
      <c r="E34" s="12">
        <f>C34</f>
        <v>-5806254.549999997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58373616.746879756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1818676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32.096765309972618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Vejen Spildevand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S102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8830369.0263800006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8830369.0263800006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8830369.0263800006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-33555.402300244001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Vejen Spildevand</v>
      </c>
      <c r="B1" s="26"/>
      <c r="C1" s="26"/>
      <c r="D1" s="26"/>
      <c r="E1" s="26"/>
    </row>
    <row r="2" spans="1:5" ht="14.1" customHeight="1" x14ac:dyDescent="0.25">
      <c r="A2" s="1" t="str">
        <f>'1. Forside'!A2</f>
        <v>S102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7531421.7425995022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8796813.6240797564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8830369.0263800006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68663.856057857265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0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Vejen Spildevand</v>
      </c>
      <c r="B1" s="26"/>
      <c r="C1" s="26"/>
      <c r="D1" s="26"/>
      <c r="E1" s="26"/>
    </row>
    <row r="2" spans="1:5" ht="14.1" customHeight="1" x14ac:dyDescent="0.25">
      <c r="A2" s="1" t="str">
        <f>'1. Forside'!A2</f>
        <v>S102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1985605290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45083077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45083077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3"/>
  <sheetViews>
    <sheetView view="pageLayout" zoomScaleNormal="90" workbookViewId="0">
      <selection activeCell="F36" sqref="F36"/>
    </sheetView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Vejen Spildevand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S102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191</v>
      </c>
      <c r="C8" s="30" t="s">
        <v>208</v>
      </c>
      <c r="D8" s="31" t="s">
        <v>209</v>
      </c>
      <c r="E8" s="32">
        <v>923294.74</v>
      </c>
      <c r="F8" s="34">
        <f t="shared" ref="F8" si="0">E8/D8</f>
        <v>184658.948</v>
      </c>
      <c r="G8" s="35" t="s">
        <v>0</v>
      </c>
      <c r="H8" s="26"/>
    </row>
    <row r="9" spans="1:8" s="150" customFormat="1" x14ac:dyDescent="0.25">
      <c r="A9" s="26"/>
      <c r="B9" s="29" t="s">
        <v>192</v>
      </c>
      <c r="C9" s="30" t="s">
        <v>208</v>
      </c>
      <c r="D9" s="31" t="s">
        <v>210</v>
      </c>
      <c r="E9" s="32">
        <v>1518259.01</v>
      </c>
      <c r="F9" s="34">
        <f t="shared" ref="F9:F31" si="1">E9/D9</f>
        <v>20243.453466666666</v>
      </c>
      <c r="G9" s="35" t="s">
        <v>0</v>
      </c>
      <c r="H9" s="26"/>
    </row>
    <row r="10" spans="1:8" s="150" customFormat="1" x14ac:dyDescent="0.25">
      <c r="A10" s="26"/>
      <c r="B10" s="29" t="s">
        <v>193</v>
      </c>
      <c r="C10" s="30" t="s">
        <v>208</v>
      </c>
      <c r="D10" s="31" t="s">
        <v>211</v>
      </c>
      <c r="E10" s="32">
        <v>12750</v>
      </c>
      <c r="F10" s="34">
        <f t="shared" si="1"/>
        <v>255</v>
      </c>
      <c r="G10" s="35" t="s">
        <v>0</v>
      </c>
      <c r="H10" s="26"/>
    </row>
    <row r="11" spans="1:8" s="150" customFormat="1" x14ac:dyDescent="0.25">
      <c r="A11" s="26"/>
      <c r="B11" s="29" t="s">
        <v>194</v>
      </c>
      <c r="C11" s="30" t="s">
        <v>208</v>
      </c>
      <c r="D11" s="31" t="s">
        <v>209</v>
      </c>
      <c r="E11" s="32">
        <v>430767.8</v>
      </c>
      <c r="F11" s="34">
        <f t="shared" si="1"/>
        <v>86153.56</v>
      </c>
      <c r="G11" s="35" t="s">
        <v>0</v>
      </c>
      <c r="H11" s="26"/>
    </row>
    <row r="12" spans="1:8" s="150" customFormat="1" x14ac:dyDescent="0.25">
      <c r="A12" s="26"/>
      <c r="B12" s="29" t="s">
        <v>195</v>
      </c>
      <c r="C12" s="30" t="s">
        <v>208</v>
      </c>
      <c r="D12" s="31" t="s">
        <v>210</v>
      </c>
      <c r="E12" s="32">
        <v>619366.74</v>
      </c>
      <c r="F12" s="34">
        <f t="shared" si="1"/>
        <v>8258.2232000000004</v>
      </c>
      <c r="G12" s="35" t="s">
        <v>0</v>
      </c>
      <c r="H12" s="26"/>
    </row>
    <row r="13" spans="1:8" s="150" customFormat="1" x14ac:dyDescent="0.25">
      <c r="A13" s="26"/>
      <c r="B13" s="29" t="s">
        <v>196</v>
      </c>
      <c r="C13" s="30" t="s">
        <v>208</v>
      </c>
      <c r="D13" s="31" t="s">
        <v>210</v>
      </c>
      <c r="E13" s="32">
        <v>8530504.1699999999</v>
      </c>
      <c r="F13" s="34">
        <f t="shared" si="1"/>
        <v>113740.05559999999</v>
      </c>
      <c r="G13" s="35" t="s">
        <v>0</v>
      </c>
      <c r="H13" s="26"/>
    </row>
    <row r="14" spans="1:8" s="150" customFormat="1" x14ac:dyDescent="0.25">
      <c r="A14" s="26"/>
      <c r="B14" s="29" t="s">
        <v>197</v>
      </c>
      <c r="C14" s="30" t="s">
        <v>208</v>
      </c>
      <c r="D14" s="31" t="s">
        <v>211</v>
      </c>
      <c r="E14" s="32">
        <v>222010</v>
      </c>
      <c r="F14" s="34">
        <f t="shared" si="1"/>
        <v>4440.2</v>
      </c>
      <c r="G14" s="35" t="s">
        <v>0</v>
      </c>
      <c r="H14" s="26"/>
    </row>
    <row r="15" spans="1:8" s="150" customFormat="1" x14ac:dyDescent="0.25">
      <c r="A15" s="26"/>
      <c r="B15" s="29" t="s">
        <v>198</v>
      </c>
      <c r="C15" s="30" t="s">
        <v>208</v>
      </c>
      <c r="D15" s="31" t="s">
        <v>212</v>
      </c>
      <c r="E15" s="32">
        <v>840641.53</v>
      </c>
      <c r="F15" s="34">
        <f t="shared" si="1"/>
        <v>42032.076500000003</v>
      </c>
      <c r="G15" s="35" t="s">
        <v>0</v>
      </c>
      <c r="H15" s="26"/>
    </row>
    <row r="16" spans="1:8" s="150" customFormat="1" x14ac:dyDescent="0.25">
      <c r="A16" s="26"/>
      <c r="B16" s="29" t="s">
        <v>199</v>
      </c>
      <c r="C16" s="30" t="s">
        <v>208</v>
      </c>
      <c r="D16" s="31" t="s">
        <v>213</v>
      </c>
      <c r="E16" s="32">
        <v>93111.74</v>
      </c>
      <c r="F16" s="34">
        <f t="shared" si="1"/>
        <v>9311.1740000000009</v>
      </c>
      <c r="G16" s="35" t="s">
        <v>0</v>
      </c>
      <c r="H16" s="26"/>
    </row>
    <row r="17" spans="1:8" s="150" customFormat="1" ht="26.25" x14ac:dyDescent="0.25">
      <c r="A17" s="26"/>
      <c r="B17" s="29" t="s">
        <v>200</v>
      </c>
      <c r="C17" s="30" t="s">
        <v>208</v>
      </c>
      <c r="D17" s="31" t="s">
        <v>211</v>
      </c>
      <c r="E17" s="32">
        <v>1507721.95</v>
      </c>
      <c r="F17" s="34">
        <f t="shared" si="1"/>
        <v>30154.438999999998</v>
      </c>
      <c r="G17" s="35" t="s">
        <v>0</v>
      </c>
      <c r="H17" s="26"/>
    </row>
    <row r="18" spans="1:8" s="150" customFormat="1" x14ac:dyDescent="0.25">
      <c r="A18" s="26"/>
      <c r="B18" s="29" t="s">
        <v>201</v>
      </c>
      <c r="C18" s="30" t="s">
        <v>208</v>
      </c>
      <c r="D18" s="31" t="s">
        <v>212</v>
      </c>
      <c r="E18" s="32">
        <v>798173.25</v>
      </c>
      <c r="F18" s="34">
        <f t="shared" si="1"/>
        <v>39908.662499999999</v>
      </c>
      <c r="G18" s="35" t="s">
        <v>0</v>
      </c>
      <c r="H18" s="26"/>
    </row>
    <row r="19" spans="1:8" s="150" customFormat="1" x14ac:dyDescent="0.25">
      <c r="A19" s="26"/>
      <c r="B19" s="29" t="s">
        <v>202</v>
      </c>
      <c r="C19" s="30" t="s">
        <v>208</v>
      </c>
      <c r="D19" s="31" t="s">
        <v>213</v>
      </c>
      <c r="E19" s="32">
        <v>200000</v>
      </c>
      <c r="F19" s="34">
        <f t="shared" si="1"/>
        <v>20000</v>
      </c>
      <c r="G19" s="35" t="s">
        <v>0</v>
      </c>
      <c r="H19" s="26"/>
    </row>
    <row r="20" spans="1:8" s="150" customFormat="1" x14ac:dyDescent="0.25">
      <c r="A20" s="26"/>
      <c r="B20" s="29" t="s">
        <v>203</v>
      </c>
      <c r="C20" s="30" t="s">
        <v>208</v>
      </c>
      <c r="D20" s="31" t="s">
        <v>211</v>
      </c>
      <c r="E20" s="32">
        <v>8258.3700000000008</v>
      </c>
      <c r="F20" s="34">
        <f t="shared" si="1"/>
        <v>165.16740000000001</v>
      </c>
      <c r="G20" s="35" t="s">
        <v>0</v>
      </c>
      <c r="H20" s="26"/>
    </row>
    <row r="21" spans="1:8" s="150" customFormat="1" x14ac:dyDescent="0.25">
      <c r="A21" s="26"/>
      <c r="B21" s="29" t="s">
        <v>204</v>
      </c>
      <c r="C21" s="30" t="s">
        <v>208</v>
      </c>
      <c r="D21" s="31" t="s">
        <v>212</v>
      </c>
      <c r="E21" s="32">
        <v>160009.91</v>
      </c>
      <c r="F21" s="34">
        <f t="shared" si="1"/>
        <v>8000.4955</v>
      </c>
      <c r="G21" s="35" t="s">
        <v>0</v>
      </c>
      <c r="H21" s="26"/>
    </row>
    <row r="22" spans="1:8" s="150" customFormat="1" x14ac:dyDescent="0.25">
      <c r="A22" s="26"/>
      <c r="B22" s="29" t="s">
        <v>196</v>
      </c>
      <c r="C22" s="30" t="s">
        <v>208</v>
      </c>
      <c r="D22" s="31" t="s">
        <v>210</v>
      </c>
      <c r="E22" s="32">
        <v>103342.17</v>
      </c>
      <c r="F22" s="34">
        <f t="shared" si="1"/>
        <v>1377.8956000000001</v>
      </c>
      <c r="G22" s="35" t="s">
        <v>0</v>
      </c>
      <c r="H22" s="26"/>
    </row>
    <row r="23" spans="1:8" s="150" customFormat="1" x14ac:dyDescent="0.25">
      <c r="A23" s="26"/>
      <c r="B23" s="29" t="s">
        <v>205</v>
      </c>
      <c r="C23" s="30" t="s">
        <v>208</v>
      </c>
      <c r="D23" s="31" t="s">
        <v>214</v>
      </c>
      <c r="E23" s="32">
        <v>595239.36</v>
      </c>
      <c r="F23" s="34">
        <f t="shared" si="1"/>
        <v>19841.311999999998</v>
      </c>
      <c r="G23" s="35" t="s">
        <v>0</v>
      </c>
      <c r="H23" s="26"/>
    </row>
    <row r="24" spans="1:8" s="150" customFormat="1" x14ac:dyDescent="0.25">
      <c r="A24" s="26"/>
      <c r="B24" s="29" t="s">
        <v>206</v>
      </c>
      <c r="C24" s="30" t="s">
        <v>208</v>
      </c>
      <c r="D24" s="31" t="s">
        <v>210</v>
      </c>
      <c r="E24" s="32">
        <v>1785118.34</v>
      </c>
      <c r="F24" s="34">
        <f t="shared" si="1"/>
        <v>23801.577866666667</v>
      </c>
      <c r="G24" s="35" t="s">
        <v>0</v>
      </c>
      <c r="H24" s="26"/>
    </row>
    <row r="25" spans="1:8" s="150" customFormat="1" x14ac:dyDescent="0.25">
      <c r="A25" s="26"/>
      <c r="B25" s="29" t="s">
        <v>207</v>
      </c>
      <c r="C25" s="30" t="s">
        <v>208</v>
      </c>
      <c r="D25" s="31" t="s">
        <v>210</v>
      </c>
      <c r="E25" s="32">
        <v>714990.83</v>
      </c>
      <c r="F25" s="34">
        <f t="shared" si="1"/>
        <v>9533.2110666666667</v>
      </c>
      <c r="G25" s="35" t="s">
        <v>0</v>
      </c>
      <c r="H25" s="26"/>
    </row>
    <row r="26" spans="1:8" s="150" customFormat="1" x14ac:dyDescent="0.25">
      <c r="A26" s="26"/>
      <c r="B26" s="29" t="s">
        <v>191</v>
      </c>
      <c r="C26" s="30" t="s">
        <v>208</v>
      </c>
      <c r="D26" s="31" t="s">
        <v>209</v>
      </c>
      <c r="E26" s="32">
        <v>12485</v>
      </c>
      <c r="F26" s="34">
        <f t="shared" si="1"/>
        <v>2497</v>
      </c>
      <c r="G26" s="35" t="s">
        <v>0</v>
      </c>
      <c r="H26" s="26"/>
    </row>
    <row r="27" spans="1:8" s="150" customFormat="1" x14ac:dyDescent="0.25">
      <c r="A27" s="26"/>
      <c r="B27" s="29" t="s">
        <v>191</v>
      </c>
      <c r="C27" s="30" t="s">
        <v>208</v>
      </c>
      <c r="D27" s="31" t="s">
        <v>209</v>
      </c>
      <c r="E27" s="32">
        <v>330000</v>
      </c>
      <c r="F27" s="34">
        <f t="shared" si="1"/>
        <v>66000</v>
      </c>
      <c r="G27" s="35" t="s">
        <v>0</v>
      </c>
      <c r="H27" s="26"/>
    </row>
    <row r="28" spans="1:8" s="150" customFormat="1" x14ac:dyDescent="0.25">
      <c r="A28" s="26"/>
      <c r="B28" s="29" t="s">
        <v>203</v>
      </c>
      <c r="C28" s="30" t="s">
        <v>208</v>
      </c>
      <c r="D28" s="31" t="s">
        <v>211</v>
      </c>
      <c r="E28" s="32">
        <v>255297.47</v>
      </c>
      <c r="F28" s="34">
        <f t="shared" si="1"/>
        <v>5105.9494000000004</v>
      </c>
      <c r="G28" s="35" t="s">
        <v>0</v>
      </c>
      <c r="H28" s="26"/>
    </row>
    <row r="29" spans="1:8" s="150" customFormat="1" x14ac:dyDescent="0.25">
      <c r="A29" s="26"/>
      <c r="B29" s="29" t="s">
        <v>199</v>
      </c>
      <c r="C29" s="30" t="s">
        <v>208</v>
      </c>
      <c r="D29" s="31" t="s">
        <v>213</v>
      </c>
      <c r="E29" s="32">
        <v>93281.91</v>
      </c>
      <c r="F29" s="34">
        <f t="shared" si="1"/>
        <v>9328.1910000000007</v>
      </c>
      <c r="G29" s="35" t="s">
        <v>0</v>
      </c>
      <c r="H29" s="26"/>
    </row>
    <row r="30" spans="1:8" s="150" customFormat="1" x14ac:dyDescent="0.25">
      <c r="A30" s="26"/>
      <c r="B30" s="29" t="s">
        <v>192</v>
      </c>
      <c r="C30" s="30" t="s">
        <v>208</v>
      </c>
      <c r="D30" s="31" t="s">
        <v>212</v>
      </c>
      <c r="E30" s="32">
        <v>1047731.38</v>
      </c>
      <c r="F30" s="34">
        <f t="shared" si="1"/>
        <v>52386.569000000003</v>
      </c>
      <c r="G30" s="35" t="s">
        <v>0</v>
      </c>
      <c r="H30" s="26"/>
    </row>
    <row r="31" spans="1:8" s="150" customFormat="1" x14ac:dyDescent="0.25">
      <c r="A31" s="26"/>
      <c r="B31" s="29" t="s">
        <v>193</v>
      </c>
      <c r="C31" s="30" t="s">
        <v>208</v>
      </c>
      <c r="D31" s="31" t="s">
        <v>213</v>
      </c>
      <c r="E31" s="32">
        <v>20371.7</v>
      </c>
      <c r="F31" s="34">
        <f t="shared" si="1"/>
        <v>2037.17</v>
      </c>
      <c r="G31" s="35" t="s">
        <v>0</v>
      </c>
      <c r="H31" s="26"/>
    </row>
    <row r="32" spans="1:8" s="150" customFormat="1" x14ac:dyDescent="0.25">
      <c r="A32" s="26"/>
      <c r="B32" s="23" t="s">
        <v>72</v>
      </c>
      <c r="C32" s="160"/>
      <c r="D32" s="160"/>
      <c r="E32" s="160"/>
      <c r="F32" s="36">
        <f>SUM(F8:F31)</f>
        <v>759230.33110000018</v>
      </c>
      <c r="G32" s="37" t="s">
        <v>0</v>
      </c>
      <c r="H32" s="26"/>
    </row>
    <row r="33" spans="1:8" s="150" customFormat="1" x14ac:dyDescent="0.25">
      <c r="A33" s="26"/>
      <c r="B33" s="107" t="s">
        <v>136</v>
      </c>
      <c r="C33" s="161"/>
      <c r="D33" s="161"/>
      <c r="E33" s="161"/>
      <c r="F33" s="66">
        <v>5098040.3528333344</v>
      </c>
      <c r="G33" s="37" t="s">
        <v>0</v>
      </c>
      <c r="H33" s="26"/>
    </row>
    <row r="34" spans="1:8" s="150" customFormat="1" x14ac:dyDescent="0.25">
      <c r="A34" s="26"/>
      <c r="B34" s="39" t="s">
        <v>69</v>
      </c>
      <c r="C34" s="162"/>
      <c r="D34" s="162"/>
      <c r="E34" s="163"/>
      <c r="F34" s="38">
        <f>F32+F33</f>
        <v>5857270.6839333344</v>
      </c>
      <c r="G34" s="38" t="s">
        <v>0</v>
      </c>
      <c r="H34" s="26"/>
    </row>
    <row r="35" spans="1:8" s="150" customFormat="1" x14ac:dyDescent="0.25">
      <c r="A35" s="26"/>
      <c r="B35" s="26"/>
      <c r="C35" s="26"/>
      <c r="D35" s="26"/>
      <c r="E35" s="26"/>
      <c r="F35" s="26"/>
      <c r="G35" s="26"/>
      <c r="H35" s="26"/>
    </row>
    <row r="36" spans="1:8" s="150" customFormat="1" x14ac:dyDescent="0.25">
      <c r="A36" s="26"/>
      <c r="B36" s="26"/>
      <c r="C36" s="26"/>
      <c r="D36" s="26"/>
      <c r="E36" s="26"/>
      <c r="F36" s="26"/>
      <c r="G36" s="26"/>
      <c r="H36" s="26"/>
    </row>
    <row r="37" spans="1:8" s="150" customFormat="1" x14ac:dyDescent="0.25">
      <c r="A37" s="26"/>
      <c r="B37" s="26"/>
      <c r="C37" s="26"/>
      <c r="D37" s="26"/>
      <c r="E37" s="26"/>
      <c r="F37" s="26"/>
      <c r="G37" s="26"/>
      <c r="H37" s="26"/>
    </row>
    <row r="38" spans="1:8" s="150" customFormat="1" hidden="1" x14ac:dyDescent="0.25"/>
    <row r="39" spans="1:8" s="150" customFormat="1" hidden="1" x14ac:dyDescent="0.25"/>
    <row r="40" spans="1:8" s="150" customFormat="1" hidden="1" x14ac:dyDescent="0.25"/>
    <row r="41" spans="1:8" s="150" customFormat="1" ht="14.45" hidden="1" customHeight="1" x14ac:dyDescent="0.25"/>
    <row r="42" spans="1:8" s="150" customFormat="1" ht="14.45" hidden="1" customHeight="1" x14ac:dyDescent="0.25"/>
    <row r="43" spans="1:8" s="150" customFormat="1" ht="15" hidden="1" customHeight="1" x14ac:dyDescent="0.25"/>
    <row r="44" spans="1:8" s="150" customFormat="1" ht="15" hidden="1" customHeight="1" x14ac:dyDescent="0.25"/>
    <row r="45" spans="1:8" s="150" customFormat="1" ht="15" hidden="1" customHeight="1" x14ac:dyDescent="0.25"/>
    <row r="46" spans="1:8" s="150" customFormat="1" ht="15" hidden="1" customHeight="1" x14ac:dyDescent="0.25"/>
    <row r="47" spans="1:8" s="150" customFormat="1" ht="15" hidden="1" customHeight="1" x14ac:dyDescent="0.25"/>
    <row r="48" spans="1: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s="150" customFormat="1" hidden="1" x14ac:dyDescent="0.25"/>
    <row r="119" s="150" customFormat="1" hidden="1" x14ac:dyDescent="0.25"/>
    <row r="120" s="150" customFormat="1" hidden="1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Vejen Spildevand</v>
      </c>
      <c r="B1" s="164"/>
      <c r="C1" s="164"/>
      <c r="D1" s="164"/>
      <c r="E1" s="164"/>
    </row>
    <row r="2" spans="1:5" x14ac:dyDescent="0.25">
      <c r="A2" s="1" t="str">
        <f>'1. Forside'!A2</f>
        <v>S102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556666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656667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investeringer'!F32</f>
        <v>759230.33110000018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305127.66220000037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42"/>
  <sheetViews>
    <sheetView view="pageLayout" topLeftCell="A7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Vejen Spildevand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S102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206</v>
      </c>
      <c r="C8" s="30">
        <v>2015</v>
      </c>
      <c r="D8" s="31">
        <v>75</v>
      </c>
      <c r="E8" s="32">
        <v>3000000</v>
      </c>
      <c r="F8" s="45">
        <f>E8/D8</f>
        <v>40000</v>
      </c>
      <c r="G8" s="35" t="s">
        <v>0</v>
      </c>
      <c r="H8" s="26"/>
    </row>
    <row r="9" spans="1:8" s="150" customFormat="1" x14ac:dyDescent="0.25">
      <c r="A9" s="26"/>
      <c r="B9" s="29" t="s">
        <v>206</v>
      </c>
      <c r="C9" s="30">
        <v>2015</v>
      </c>
      <c r="D9" s="31">
        <v>75</v>
      </c>
      <c r="E9" s="32">
        <v>12000000</v>
      </c>
      <c r="F9" s="45">
        <f t="shared" ref="F9:F29" si="0">E9/D9</f>
        <v>160000</v>
      </c>
      <c r="G9" s="35" t="s">
        <v>0</v>
      </c>
      <c r="H9" s="26"/>
    </row>
    <row r="10" spans="1:8" s="150" customFormat="1" ht="26.25" x14ac:dyDescent="0.25">
      <c r="A10" s="26"/>
      <c r="B10" s="29" t="s">
        <v>215</v>
      </c>
      <c r="C10" s="30">
        <v>2015</v>
      </c>
      <c r="D10" s="31">
        <v>75</v>
      </c>
      <c r="E10" s="32">
        <v>11000000</v>
      </c>
      <c r="F10" s="45">
        <f t="shared" si="0"/>
        <v>146666.66666666666</v>
      </c>
      <c r="G10" s="35" t="s">
        <v>0</v>
      </c>
      <c r="H10" s="26"/>
    </row>
    <row r="11" spans="1:8" s="150" customFormat="1" x14ac:dyDescent="0.25">
      <c r="A11" s="26"/>
      <c r="B11" s="29" t="s">
        <v>216</v>
      </c>
      <c r="C11" s="30">
        <v>2015</v>
      </c>
      <c r="D11" s="31">
        <v>20</v>
      </c>
      <c r="E11" s="32">
        <v>2500000</v>
      </c>
      <c r="F11" s="45">
        <f t="shared" si="0"/>
        <v>125000</v>
      </c>
      <c r="G11" s="35" t="s">
        <v>0</v>
      </c>
      <c r="H11" s="26"/>
    </row>
    <row r="12" spans="1:8" s="150" customFormat="1" x14ac:dyDescent="0.25">
      <c r="A12" s="26"/>
      <c r="B12" s="29" t="s">
        <v>217</v>
      </c>
      <c r="C12" s="30">
        <v>2015</v>
      </c>
      <c r="D12" s="31">
        <v>10</v>
      </c>
      <c r="E12" s="32">
        <v>500000</v>
      </c>
      <c r="F12" s="45">
        <f t="shared" si="0"/>
        <v>50000</v>
      </c>
      <c r="G12" s="35" t="s">
        <v>0</v>
      </c>
      <c r="H12" s="26"/>
    </row>
    <row r="13" spans="1:8" s="150" customFormat="1" x14ac:dyDescent="0.25">
      <c r="A13" s="26"/>
      <c r="B13" s="29" t="s">
        <v>201</v>
      </c>
      <c r="C13" s="30">
        <v>2015</v>
      </c>
      <c r="D13" s="31">
        <v>20</v>
      </c>
      <c r="E13" s="32">
        <v>1000000</v>
      </c>
      <c r="F13" s="45">
        <f t="shared" si="0"/>
        <v>50000</v>
      </c>
      <c r="G13" s="35" t="s">
        <v>0</v>
      </c>
      <c r="H13" s="26"/>
    </row>
    <row r="14" spans="1:8" s="150" customFormat="1" x14ac:dyDescent="0.25">
      <c r="A14" s="26"/>
      <c r="B14" s="29" t="s">
        <v>218</v>
      </c>
      <c r="C14" s="30">
        <v>2015</v>
      </c>
      <c r="D14" s="31">
        <v>20</v>
      </c>
      <c r="E14" s="32">
        <v>400000</v>
      </c>
      <c r="F14" s="45">
        <f t="shared" si="0"/>
        <v>20000</v>
      </c>
      <c r="G14" s="35" t="s">
        <v>0</v>
      </c>
      <c r="H14" s="26"/>
    </row>
    <row r="15" spans="1:8" s="150" customFormat="1" x14ac:dyDescent="0.25">
      <c r="A15" s="26"/>
      <c r="B15" s="29" t="s">
        <v>206</v>
      </c>
      <c r="C15" s="30">
        <v>2015</v>
      </c>
      <c r="D15" s="31">
        <v>75</v>
      </c>
      <c r="E15" s="32">
        <v>2600000</v>
      </c>
      <c r="F15" s="45">
        <f t="shared" si="0"/>
        <v>34666.666666666664</v>
      </c>
      <c r="G15" s="35" t="s">
        <v>0</v>
      </c>
      <c r="H15" s="26"/>
    </row>
    <row r="16" spans="1:8" s="150" customFormat="1" x14ac:dyDescent="0.25">
      <c r="A16" s="26"/>
      <c r="B16" s="29" t="s">
        <v>219</v>
      </c>
      <c r="C16" s="30">
        <v>2015</v>
      </c>
      <c r="D16" s="31">
        <v>5</v>
      </c>
      <c r="E16" s="32">
        <v>565000</v>
      </c>
      <c r="F16" s="45">
        <f t="shared" si="0"/>
        <v>113000</v>
      </c>
      <c r="G16" s="35" t="s">
        <v>0</v>
      </c>
      <c r="H16" s="26"/>
    </row>
    <row r="17" spans="1:8" s="150" customFormat="1" x14ac:dyDescent="0.25">
      <c r="A17" s="26"/>
      <c r="B17" s="29" t="s">
        <v>200</v>
      </c>
      <c r="C17" s="30">
        <v>2015</v>
      </c>
      <c r="D17" s="31">
        <v>50</v>
      </c>
      <c r="E17" s="32">
        <v>1000000</v>
      </c>
      <c r="F17" s="45">
        <f t="shared" si="0"/>
        <v>20000</v>
      </c>
      <c r="G17" s="35" t="s">
        <v>0</v>
      </c>
      <c r="H17" s="26"/>
    </row>
    <row r="18" spans="1:8" s="150" customFormat="1" x14ac:dyDescent="0.25">
      <c r="A18" s="26"/>
      <c r="B18" s="29" t="s">
        <v>206</v>
      </c>
      <c r="C18" s="30">
        <v>2015</v>
      </c>
      <c r="D18" s="31">
        <v>75</v>
      </c>
      <c r="E18" s="32">
        <v>400000</v>
      </c>
      <c r="F18" s="45">
        <f t="shared" si="0"/>
        <v>5333.333333333333</v>
      </c>
      <c r="G18" s="35" t="s">
        <v>0</v>
      </c>
      <c r="H18" s="26"/>
    </row>
    <row r="19" spans="1:8" s="150" customFormat="1" x14ac:dyDescent="0.25">
      <c r="A19" s="26"/>
      <c r="B19" s="29" t="s">
        <v>198</v>
      </c>
      <c r="C19" s="30">
        <v>2015</v>
      </c>
      <c r="D19" s="31">
        <v>20</v>
      </c>
      <c r="E19" s="32">
        <v>1000000</v>
      </c>
      <c r="F19" s="45">
        <f t="shared" si="0"/>
        <v>50000</v>
      </c>
      <c r="G19" s="35" t="s">
        <v>0</v>
      </c>
      <c r="H19" s="26"/>
    </row>
    <row r="20" spans="1:8" s="150" customFormat="1" x14ac:dyDescent="0.25">
      <c r="A20" s="26"/>
      <c r="B20" s="29" t="s">
        <v>199</v>
      </c>
      <c r="C20" s="30">
        <v>2015</v>
      </c>
      <c r="D20" s="31">
        <v>10</v>
      </c>
      <c r="E20" s="32">
        <v>800000</v>
      </c>
      <c r="F20" s="45">
        <f t="shared" si="0"/>
        <v>80000</v>
      </c>
      <c r="G20" s="35" t="s">
        <v>0</v>
      </c>
      <c r="H20" s="26"/>
    </row>
    <row r="21" spans="1:8" s="150" customFormat="1" x14ac:dyDescent="0.25">
      <c r="A21" s="26"/>
      <c r="B21" s="29" t="s">
        <v>224</v>
      </c>
      <c r="C21" s="30">
        <v>2015</v>
      </c>
      <c r="D21" s="31">
        <v>75</v>
      </c>
      <c r="E21" s="32">
        <v>1006500</v>
      </c>
      <c r="F21" s="45">
        <f t="shared" si="0"/>
        <v>13420</v>
      </c>
      <c r="G21" s="35" t="s">
        <v>0</v>
      </c>
      <c r="H21" s="26"/>
    </row>
    <row r="22" spans="1:8" s="150" customFormat="1" x14ac:dyDescent="0.25">
      <c r="A22" s="26"/>
      <c r="B22" s="29" t="s">
        <v>206</v>
      </c>
      <c r="C22" s="30">
        <v>2016</v>
      </c>
      <c r="D22" s="31">
        <v>75</v>
      </c>
      <c r="E22" s="32">
        <v>14500000</v>
      </c>
      <c r="F22" s="45">
        <f t="shared" si="0"/>
        <v>193333.33333333334</v>
      </c>
      <c r="G22" s="35" t="s">
        <v>0</v>
      </c>
      <c r="H22" s="26"/>
    </row>
    <row r="23" spans="1:8" s="150" customFormat="1" x14ac:dyDescent="0.25">
      <c r="A23" s="26"/>
      <c r="B23" s="29" t="s">
        <v>206</v>
      </c>
      <c r="C23" s="30">
        <v>2016</v>
      </c>
      <c r="D23" s="31">
        <v>75</v>
      </c>
      <c r="E23" s="32">
        <v>1000000</v>
      </c>
      <c r="F23" s="45">
        <f t="shared" si="0"/>
        <v>13333.333333333334</v>
      </c>
      <c r="G23" s="35" t="s">
        <v>0</v>
      </c>
      <c r="H23" s="26"/>
    </row>
    <row r="24" spans="1:8" s="150" customFormat="1" x14ac:dyDescent="0.25">
      <c r="A24" s="26"/>
      <c r="B24" s="29" t="s">
        <v>206</v>
      </c>
      <c r="C24" s="30">
        <v>2016</v>
      </c>
      <c r="D24" s="31">
        <v>75</v>
      </c>
      <c r="E24" s="32">
        <v>10000000</v>
      </c>
      <c r="F24" s="45">
        <f t="shared" si="0"/>
        <v>133333.33333333334</v>
      </c>
      <c r="G24" s="35" t="s">
        <v>0</v>
      </c>
      <c r="H24" s="26"/>
    </row>
    <row r="25" spans="1:8" s="150" customFormat="1" x14ac:dyDescent="0.25">
      <c r="A25" s="26"/>
      <c r="B25" s="29" t="s">
        <v>220</v>
      </c>
      <c r="C25" s="30">
        <v>2016</v>
      </c>
      <c r="D25" s="31">
        <v>50</v>
      </c>
      <c r="E25" s="32">
        <v>1000000</v>
      </c>
      <c r="F25" s="45">
        <f t="shared" si="0"/>
        <v>20000</v>
      </c>
      <c r="G25" s="35" t="s">
        <v>0</v>
      </c>
      <c r="H25" s="26"/>
    </row>
    <row r="26" spans="1:8" s="150" customFormat="1" x14ac:dyDescent="0.25">
      <c r="A26" s="26"/>
      <c r="B26" s="29" t="s">
        <v>206</v>
      </c>
      <c r="C26" s="30">
        <v>2016</v>
      </c>
      <c r="D26" s="31">
        <v>75</v>
      </c>
      <c r="E26" s="32">
        <v>1500000</v>
      </c>
      <c r="F26" s="45">
        <f t="shared" si="0"/>
        <v>20000</v>
      </c>
      <c r="G26" s="35" t="s">
        <v>0</v>
      </c>
      <c r="H26" s="26"/>
    </row>
    <row r="27" spans="1:8" s="150" customFormat="1" x14ac:dyDescent="0.25">
      <c r="A27" s="26"/>
      <c r="B27" s="29" t="s">
        <v>203</v>
      </c>
      <c r="C27" s="30">
        <v>2016</v>
      </c>
      <c r="D27" s="31">
        <v>50</v>
      </c>
      <c r="E27" s="32">
        <v>700000</v>
      </c>
      <c r="F27" s="45">
        <f t="shared" si="0"/>
        <v>14000</v>
      </c>
      <c r="G27" s="35" t="s">
        <v>0</v>
      </c>
      <c r="H27" s="26"/>
    </row>
    <row r="28" spans="1:8" s="150" customFormat="1" x14ac:dyDescent="0.25">
      <c r="A28" s="26"/>
      <c r="B28" s="29" t="s">
        <v>204</v>
      </c>
      <c r="C28" s="30">
        <v>2016</v>
      </c>
      <c r="D28" s="31">
        <v>20</v>
      </c>
      <c r="E28" s="32">
        <v>700000</v>
      </c>
      <c r="F28" s="45">
        <f t="shared" si="0"/>
        <v>35000</v>
      </c>
      <c r="G28" s="35" t="s">
        <v>0</v>
      </c>
      <c r="H28" s="26"/>
    </row>
    <row r="29" spans="1:8" s="150" customFormat="1" x14ac:dyDescent="0.25">
      <c r="A29" s="26"/>
      <c r="B29" s="29" t="s">
        <v>221</v>
      </c>
      <c r="C29" s="30">
        <v>2016</v>
      </c>
      <c r="D29" s="31">
        <v>10</v>
      </c>
      <c r="E29" s="32">
        <v>600000</v>
      </c>
      <c r="F29" s="45">
        <f t="shared" si="0"/>
        <v>60000</v>
      </c>
      <c r="G29" s="35" t="s">
        <v>0</v>
      </c>
      <c r="H29" s="26"/>
    </row>
    <row r="30" spans="1:8" s="150" customFormat="1" x14ac:dyDescent="0.25">
      <c r="A30" s="26"/>
      <c r="B30" s="109" t="s">
        <v>73</v>
      </c>
      <c r="C30" s="167"/>
      <c r="D30" s="168"/>
      <c r="E30" s="169"/>
      <c r="F30" s="46">
        <f>SUMIF(C8:C29,"2015",F8:F29)</f>
        <v>908086.66666666663</v>
      </c>
      <c r="G30" s="47" t="s">
        <v>0</v>
      </c>
      <c r="H30" s="26"/>
    </row>
    <row r="31" spans="1:8" s="150" customFormat="1" x14ac:dyDescent="0.25">
      <c r="A31" s="26"/>
      <c r="B31" s="107" t="s">
        <v>134</v>
      </c>
      <c r="C31" s="170"/>
      <c r="D31" s="171"/>
      <c r="E31" s="172"/>
      <c r="F31" s="46">
        <f>SUMIF(C8:C29,"2016",F8:F29)</f>
        <v>489000</v>
      </c>
      <c r="G31" s="47" t="s">
        <v>0</v>
      </c>
      <c r="H31" s="26"/>
    </row>
    <row r="32" spans="1:8" s="150" customFormat="1" x14ac:dyDescent="0.25">
      <c r="A32" s="26"/>
      <c r="B32" s="50" t="s">
        <v>36</v>
      </c>
      <c r="C32" s="173"/>
      <c r="D32" s="174"/>
      <c r="E32" s="174"/>
      <c r="F32" s="48">
        <f>F30+F31</f>
        <v>1397086.6666666665</v>
      </c>
      <c r="G32" s="49" t="s">
        <v>0</v>
      </c>
      <c r="H32" s="26"/>
    </row>
    <row r="33" spans="1:8" s="150" customFormat="1" x14ac:dyDescent="0.25">
      <c r="A33" s="26"/>
      <c r="B33" s="26"/>
      <c r="C33" s="166"/>
      <c r="D33" s="26"/>
      <c r="E33" s="26"/>
      <c r="F33" s="26"/>
      <c r="G33" s="26"/>
      <c r="H33" s="26"/>
    </row>
    <row r="34" spans="1:8" s="150" customFormat="1" x14ac:dyDescent="0.25">
      <c r="A34" s="26"/>
      <c r="B34" s="26"/>
      <c r="C34" s="166"/>
      <c r="D34" s="26"/>
      <c r="E34" s="26"/>
      <c r="F34" s="26"/>
      <c r="G34" s="26"/>
      <c r="H34" s="26"/>
    </row>
    <row r="35" spans="1:8" s="150" customFormat="1" x14ac:dyDescent="0.25">
      <c r="A35" s="26"/>
      <c r="B35" s="26"/>
      <c r="C35" s="166"/>
      <c r="D35" s="26"/>
      <c r="E35" s="26"/>
      <c r="F35" s="175"/>
      <c r="G35" s="175"/>
      <c r="H35" s="26"/>
    </row>
    <row r="36" spans="1:8" s="150" customFormat="1" hidden="1" x14ac:dyDescent="0.25">
      <c r="C36" s="176"/>
    </row>
    <row r="37" spans="1:8" s="150" customFormat="1" hidden="1" x14ac:dyDescent="0.25">
      <c r="C37" s="176"/>
    </row>
    <row r="38" spans="1:8" s="150" customFormat="1" hidden="1" x14ac:dyDescent="0.25">
      <c r="C38" s="176"/>
    </row>
    <row r="39" spans="1:8" s="150" customFormat="1" hidden="1" x14ac:dyDescent="0.25">
      <c r="C39" s="176"/>
    </row>
    <row r="40" spans="1:8" s="150" customFormat="1" hidden="1" x14ac:dyDescent="0.25">
      <c r="C40" s="176"/>
    </row>
    <row r="41" spans="1:8" s="150" customFormat="1" hidden="1" x14ac:dyDescent="0.25">
      <c r="C41" s="176"/>
    </row>
    <row r="42" spans="1:8" s="150" customFormat="1" hidden="1" x14ac:dyDescent="0.25">
      <c r="C42" s="176"/>
    </row>
    <row r="43" spans="1:8" s="150" customFormat="1" hidden="1" x14ac:dyDescent="0.25">
      <c r="C43" s="176"/>
    </row>
    <row r="44" spans="1:8" s="150" customFormat="1" hidden="1" x14ac:dyDescent="0.25">
      <c r="C44" s="176"/>
    </row>
    <row r="45" spans="1:8" s="150" customFormat="1" hidden="1" x14ac:dyDescent="0.25">
      <c r="C45" s="176"/>
    </row>
    <row r="46" spans="1:8" s="150" customFormat="1" hidden="1" x14ac:dyDescent="0.25">
      <c r="C46" s="176"/>
    </row>
    <row r="47" spans="1:8" s="150" customFormat="1" hidden="1" x14ac:dyDescent="0.25">
      <c r="C47" s="176"/>
    </row>
    <row r="48" spans="1:8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t="12" hidden="1" customHeight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s="150" customFormat="1" hidden="1" x14ac:dyDescent="0.25">
      <c r="C130" s="176"/>
    </row>
    <row r="131" spans="3:3" s="150" customFormat="1" hidden="1" x14ac:dyDescent="0.25">
      <c r="C131" s="176"/>
    </row>
    <row r="132" spans="3:3" x14ac:dyDescent="0.25"/>
    <row r="133" spans="3:3" x14ac:dyDescent="0.25"/>
    <row r="134" spans="3:3" x14ac:dyDescent="0.25"/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Vejen Spildevand</v>
      </c>
      <c r="B1" s="56"/>
      <c r="C1" s="56"/>
      <c r="D1" s="178"/>
      <c r="E1" s="56"/>
    </row>
    <row r="2" spans="1:5" x14ac:dyDescent="0.25">
      <c r="A2" s="222" t="str">
        <f>'1. Forside'!A2</f>
        <v>S102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32000</v>
      </c>
      <c r="D7" s="182" t="s">
        <v>0</v>
      </c>
      <c r="E7" s="56"/>
    </row>
    <row r="8" spans="1:5" x14ac:dyDescent="0.25">
      <c r="A8" s="56"/>
      <c r="B8" s="207" t="s">
        <v>222</v>
      </c>
      <c r="C8" s="51">
        <v>32000</v>
      </c>
      <c r="D8" s="182" t="s">
        <v>0</v>
      </c>
      <c r="E8" s="56"/>
    </row>
    <row r="9" spans="1:5" x14ac:dyDescent="0.25">
      <c r="A9" s="56"/>
      <c r="B9" s="207" t="s">
        <v>223</v>
      </c>
      <c r="C9" s="51">
        <v>315000</v>
      </c>
      <c r="D9" s="182" t="s">
        <v>0</v>
      </c>
      <c r="E9" s="56"/>
    </row>
    <row r="10" spans="1:5" x14ac:dyDescent="0.25">
      <c r="A10" s="56"/>
      <c r="B10" s="54" t="s">
        <v>35</v>
      </c>
      <c r="C10" s="55">
        <f>SUM(C7:C9)</f>
        <v>379000</v>
      </c>
      <c r="D10" s="54" t="s">
        <v>0</v>
      </c>
      <c r="E10" s="56"/>
    </row>
    <row r="11" spans="1:5" x14ac:dyDescent="0.25">
      <c r="A11" s="56"/>
      <c r="B11" s="56"/>
      <c r="C11" s="56"/>
      <c r="D11" s="178"/>
      <c r="E11" s="56"/>
    </row>
    <row r="12" spans="1:5" x14ac:dyDescent="0.25">
      <c r="A12" s="56"/>
      <c r="B12" s="56"/>
      <c r="C12" s="56"/>
      <c r="D12" s="178"/>
      <c r="E12" s="56"/>
    </row>
    <row r="13" spans="1:5" ht="38.25" customHeight="1" x14ac:dyDescent="0.25">
      <c r="A13" s="56"/>
      <c r="B13" s="266" t="s">
        <v>145</v>
      </c>
      <c r="C13" s="267"/>
      <c r="D13" s="268"/>
      <c r="E13" s="56"/>
    </row>
    <row r="14" spans="1:5" x14ac:dyDescent="0.25">
      <c r="A14" s="56"/>
      <c r="B14" s="53" t="s">
        <v>71</v>
      </c>
      <c r="C14" s="51">
        <v>39000</v>
      </c>
      <c r="D14" s="182" t="s">
        <v>0</v>
      </c>
      <c r="E14" s="56"/>
    </row>
    <row r="15" spans="1:5" x14ac:dyDescent="0.25">
      <c r="A15" s="56"/>
      <c r="B15" s="53" t="s">
        <v>14</v>
      </c>
      <c r="C15" s="51">
        <v>12000</v>
      </c>
      <c r="D15" s="182" t="s">
        <v>0</v>
      </c>
      <c r="E15" s="56"/>
    </row>
    <row r="16" spans="1:5" x14ac:dyDescent="0.25">
      <c r="A16" s="56"/>
      <c r="B16" s="54" t="s">
        <v>35</v>
      </c>
      <c r="C16" s="55">
        <f>SUM(C14:C15)</f>
        <v>51000</v>
      </c>
      <c r="D16" s="54" t="s">
        <v>0</v>
      </c>
      <c r="E16" s="56"/>
    </row>
    <row r="17" spans="1:5" x14ac:dyDescent="0.25">
      <c r="A17" s="56"/>
      <c r="B17" s="56"/>
      <c r="C17" s="183"/>
      <c r="D17" s="184"/>
      <c r="E17" s="56"/>
    </row>
    <row r="18" spans="1:5" x14ac:dyDescent="0.25">
      <c r="A18" s="56"/>
      <c r="B18" s="56"/>
      <c r="C18" s="183"/>
      <c r="D18" s="184"/>
      <c r="E18" s="56"/>
    </row>
    <row r="19" spans="1:5" ht="42" customHeight="1" x14ac:dyDescent="0.25">
      <c r="A19" s="56"/>
      <c r="B19" s="269" t="s">
        <v>146</v>
      </c>
      <c r="C19" s="270"/>
      <c r="D19" s="271"/>
      <c r="E19" s="56"/>
    </row>
    <row r="20" spans="1:5" x14ac:dyDescent="0.25">
      <c r="A20" s="56"/>
      <c r="B20" s="108" t="s">
        <v>147</v>
      </c>
      <c r="C20" s="19">
        <v>388348.66</v>
      </c>
      <c r="D20" s="58" t="s">
        <v>0</v>
      </c>
      <c r="E20" s="56"/>
    </row>
    <row r="21" spans="1:5" x14ac:dyDescent="0.25">
      <c r="A21" s="56"/>
      <c r="B21" s="108" t="s">
        <v>148</v>
      </c>
      <c r="C21" s="40">
        <v>369402</v>
      </c>
      <c r="D21" s="58" t="s">
        <v>0</v>
      </c>
      <c r="E21" s="56"/>
    </row>
    <row r="22" spans="1:5" x14ac:dyDescent="0.25">
      <c r="A22" s="56"/>
      <c r="B22" s="28" t="s">
        <v>149</v>
      </c>
      <c r="C22" s="55">
        <f>C20-C21</f>
        <v>18946.659999999974</v>
      </c>
      <c r="D22" s="28" t="s">
        <v>0</v>
      </c>
      <c r="E22" s="56"/>
    </row>
    <row r="23" spans="1:5" x14ac:dyDescent="0.25">
      <c r="A23" s="56"/>
      <c r="B23" s="56"/>
      <c r="C23" s="56"/>
      <c r="D23" s="178"/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hidden="1" x14ac:dyDescent="0.25"/>
    <row r="27" spans="1:5" hidden="1" x14ac:dyDescent="0.25"/>
    <row r="28" spans="1:5" hidden="1" x14ac:dyDescent="0.25"/>
    <row r="29" spans="1:5" hidden="1" x14ac:dyDescent="0.25">
      <c r="A29" s="186"/>
      <c r="B29" s="186"/>
      <c r="C29" s="186"/>
      <c r="D29" s="187"/>
      <c r="E29" s="186"/>
    </row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/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x14ac:dyDescent="0.25">
      <c r="A44" s="219"/>
      <c r="B44" s="219"/>
      <c r="C44" s="219"/>
      <c r="D44" s="220"/>
      <c r="E44" s="219"/>
    </row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hidden="1" x14ac:dyDescent="0.25"/>
    <row r="50" hidden="1" x14ac:dyDescent="0.25"/>
  </sheetData>
  <sheetProtection password="C6ED" sheet="1" objects="1" scenarios="1"/>
  <mergeCells count="3">
    <mergeCell ref="B4:D4"/>
    <mergeCell ref="B13:D13"/>
    <mergeCell ref="B19:D19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Peter Mouritzen (KFST)</cp:lastModifiedBy>
  <cp:lastPrinted>2015-05-08T11:51:55Z</cp:lastPrinted>
  <dcterms:created xsi:type="dcterms:W3CDTF">2014-01-17T08:54:17Z</dcterms:created>
  <dcterms:modified xsi:type="dcterms:W3CDTF">2015-12-22T12:00:55Z</dcterms:modified>
</cp:coreProperties>
</file>