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<sst xmlns="http://schemas.openxmlformats.org/spreadsheetml/2006/main" count="116" uniqueCount="81">
  <si>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</si>
  <si>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</si>
  <si>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</si>
  <si>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</si>
  <si>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</si>
  <si>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</si>
  <si>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</si>
  <si>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</si>
  <si>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</si>
  <si>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</si>
  <si>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</si>
  <si>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</si>
  <si>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</si>
  <si>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</si>
  <si>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</si>
  <si>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</si>
  <si>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</si>
  <si>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</si>
  <si>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</si>
  <si>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</si>
  <si>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</si>
  <si>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</si>
  <si>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</si>
  <si>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</si>
  <si>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</si>
  <si>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</si>
  <si>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</si>
  <si>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</si>
  <si>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</si>
  <si>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</si>
  <si>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</si>
  <si>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</si>
  <si>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</si>
  <si>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</si>
  <si>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</si>
  <si>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</si>
  <si>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</si>
  <si>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</si>
  <si>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</si>
  <si>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</si>
  <si>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</si>
  <si>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</si>
  <si>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</si>
  <si>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</si>
  <si>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</si>
  <si>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</si>
  <si>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</si>
  <si>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</si>
  <si>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</si>
  <si>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</si>
  <si>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</si>
  <si>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</si>
  <si>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</si>
  <si>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</si>
  <si>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</si>
  <si>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</si>
  <si>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</si>
  <si>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</si>
  <si>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</si>
  <si>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</si>
  <si>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</si>
  <si>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</si>
  <si>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</si>
  <si>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</si>
  <si>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</si>
  <si>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</si>
  <si>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</si>
  <si>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</si>
  <si>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</si>
  <si>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</si>
  <si>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</si>
  <si>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</si>
  <si>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</si>
  <si>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</si>
  <si>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Ermelundsvej</t>
  </si>
  <si>
    <t>Gentofterenden</t>
  </si>
  <si>
    <t>Alrunevej</t>
  </si>
  <si>
    <t>Mosegårdsvej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</si>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</sst>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18527348.010332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137426.29952933334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65941.430339999992</v>
      </c>
      <c r="C4" t="s">
        <v>11</v>
      </c>
    </row>
    <row r="5" spans="1:3" s="26" customFormat="1" x14ac:dyDescent="0.25">
      <c r="A5" s="3" t="s">
        <v>12</v>
      </c>
      <c r="B5" s="48">
        <f>SUM(B2:B4)</f>
        <v>18730715.740201332</v>
      </c>
      <c r="C5" s="62" t="s">
        <v>11</v>
      </c>
    </row>
    <row r="6" spans="1:3" x14ac:dyDescent="0.25">
      <c r="A6" s="47" t="s">
        <v>0</v>
      </c>
      <c r="B6" s="38">
        <f>Investeringer!E3</f>
        <v>21933604.724276032</v>
      </c>
      <c r="C6" s="23" t="s">
        <v>11</v>
      </c>
    </row>
    <row r="7" spans="1:3" x14ac:dyDescent="0.25">
      <c r="A7" s="4" t="s">
        <v>1</v>
      </c>
      <c r="B7" s="35">
        <f>Investeringer!F3</f>
        <v>9596251.6307421699</v>
      </c>
      <c r="C7" t="s">
        <v>11</v>
      </c>
    </row>
    <row r="8" spans="1:3" x14ac:dyDescent="0.25">
      <c r="A8" s="4" t="s">
        <v>2</v>
      </c>
      <c r="B8" s="35">
        <f>Investeringer!G3</f>
        <v>2866666.6666666665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10573506</v>
      </c>
      <c r="C9" t="s">
        <v>11</v>
      </c>
    </row>
    <row r="10" spans="1:3" s="22" customFormat="1" x14ac:dyDescent="0.25">
      <c r="A10" s="3" t="s">
        <v>47</v>
      </c>
      <c r="B10" s="48">
        <f>SUM(B6:B9)</f>
        <v>44970029.02168487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29194514.869999997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3905700.6</v>
      </c>
      <c r="C12" s="22" t="s">
        <v>11</v>
      </c>
    </row>
    <row r="13" spans="1:3" s="22" customFormat="1" x14ac:dyDescent="0.25">
      <c r="A13" s="3" t="s">
        <v>71</v>
      </c>
      <c r="B13" s="48">
        <f>SUM(B11:B12)</f>
        <v>33100215.469999999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96800960.231886208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97657817.163609192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53</v>
      </c>
      <c r="F1" s="52" t="s">
        <v>63</v>
      </c>
      <c r="G1" s="52" t="s">
        <v>72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20171680.890000001</v>
      </c>
      <c r="C2" s="49">
        <v>0</v>
      </c>
      <c r="D2" s="49">
        <f>B2+C2</f>
        <v>20171680.890000001</v>
      </c>
      <c r="E2" s="50">
        <f>D2</f>
        <v>20171680.890000001</v>
      </c>
      <c r="F2" s="49">
        <v>20531385.510133509</v>
      </c>
      <c r="G2" s="49">
        <v>0</v>
      </c>
      <c r="H2" s="49">
        <f>F2-G2</f>
        <v>20531385.510133509</v>
      </c>
      <c r="I2" s="49">
        <f>AVERAGEIF(E2:E4,"&lt;&gt;0")</f>
        <v>18527348.010332</v>
      </c>
      <c r="J2" s="49">
        <v>12960681.218533171</v>
      </c>
      <c r="K2" s="39">
        <f>IF(H2&gt;I2,IF(I2&gt;J2,I2,J2),H2)</f>
        <v>18527348.010332</v>
      </c>
    </row>
    <row r="3" spans="1:11" s="23" customFormat="1" x14ac:dyDescent="0.25">
      <c r="A3" s="28">
        <v>2014</v>
      </c>
      <c r="B3" s="49">
        <v>17780226.920000002</v>
      </c>
      <c r="C3" s="49"/>
      <c r="D3" s="49">
        <f t="shared" ref="D3:D4" si="0">B3+C3</f>
        <v>17780226.920000002</v>
      </c>
      <c r="E3" s="50">
        <f>D3*Pristalsregulering!C7</f>
        <v>17794451.101536002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17341705</v>
      </c>
      <c r="C4" s="49"/>
      <c r="D4" s="49">
        <f t="shared" si="0"/>
        <v>17341705</v>
      </c>
      <c r="E4" s="50">
        <f>D4*Pristalsregulering!$C$6*Pristalsregulering!$C$7</f>
        <v>17615912.039459996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6" customWidth="1"/>
    <col min="5" max="5" width="30.7109375" style="55" customWidth="1"/>
    <col min="6" max="6" width="9.140625" hidden="1" customWidth="1"/>
    <col min="110" max="110" width="9.140625" hidden="1"/>
    <col min="118" max="118" width="9.140625" hidden="1"/>
    <col min="222" max="222" width="9.140625" hidden="1"/>
    <col min="230" max="230" width="9.140625" hidden="1"/>
    <col min="334" max="334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78</v>
      </c>
      <c r="C1" s="65" t="s">
        <v>79</v>
      </c>
      <c r="D1" s="83" t="s">
        <v>80</v>
      </c>
      <c r="E1" s="65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4"/>
      <c r="C3" s="45">
        <f>B3</f>
        <v>0</v>
      </c>
      <c r="D3" s="85">
        <f>IF(C4=0,0,AVERAGEIF(C4:C6,"&lt;&gt;0"))+C3</f>
        <v>137426.29952933334</v>
      </c>
      <c r="E3" s="57">
        <f>SUM(D3:D3)</f>
        <v>137426.29952933334</v>
      </c>
    </row>
    <row r="4" spans="1:5" x14ac:dyDescent="0.25">
      <c r="A4" s="28">
        <v>2015</v>
      </c>
      <c r="B4" s="35">
        <v>200767.84</v>
      </c>
      <c r="C4" s="45">
        <f>B4</f>
        <v>200767.84</v>
      </c>
      <c r="D4" s="85"/>
      <c r="E4" s="54"/>
    </row>
    <row r="5" spans="1:5" x14ac:dyDescent="0.25">
      <c r="A5" s="28">
        <v>2014</v>
      </c>
      <c r="B5" s="35">
        <v>135863.54</v>
      </c>
      <c r="C5" s="45">
        <f>B5*Pristalsregulering!$C$7</f>
        <v>135972.230832</v>
      </c>
      <c r="D5" s="85"/>
      <c r="E5" s="45"/>
    </row>
    <row r="6" spans="1:5" x14ac:dyDescent="0.25">
      <c r="A6" s="28">
        <v>2013</v>
      </c>
      <c r="B6" s="35">
        <v>74363</v>
      </c>
      <c r="C6" s="45">
        <f>B6*Pristalsregulering!$C$7*Pristalsregulering!$C$6</f>
        <v>75538.827755999984</v>
      </c>
      <c r="D6" s="8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24</v>
      </c>
      <c r="C1" s="76"/>
      <c r="D1" s="76"/>
      <c r="E1" s="77" t="s">
        <v>54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13571.2</v>
      </c>
      <c r="C3" s="42">
        <v>64700</v>
      </c>
      <c r="D3" s="42">
        <v>0</v>
      </c>
      <c r="E3" s="41">
        <f>B3</f>
        <v>13571.2</v>
      </c>
      <c r="F3" s="42">
        <f t="shared" ref="F3:G3" si="0">C3</f>
        <v>64700</v>
      </c>
      <c r="G3" s="43">
        <f t="shared" si="0"/>
        <v>0</v>
      </c>
      <c r="H3" s="44">
        <f>IF(E3=0,0,AVERAGEIF(E3:E5,"&lt;&gt;0"))+IF(F3=0,0,AVERAGEIF(F3:F5,"&lt;&gt;0"))+IF(G3=0,0,AVERAGEIF(G3:G5,"&lt;&gt;0"))</f>
        <v>65941.430339999992</v>
      </c>
    </row>
    <row r="4" spans="1:8" x14ac:dyDescent="0.25">
      <c r="A4" s="31">
        <v>2014</v>
      </c>
      <c r="B4" s="41">
        <v>12364</v>
      </c>
      <c r="C4" s="42">
        <v>49000</v>
      </c>
      <c r="D4" s="42">
        <v>0</v>
      </c>
      <c r="E4" s="41">
        <f>B4*Pristalsregulering!$C$7</f>
        <v>12373.891199999998</v>
      </c>
      <c r="F4" s="42">
        <f>C4*Pristalsregulering!$C$7</f>
        <v>49039.199999999997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7000</v>
      </c>
      <c r="C5" s="42">
        <v>50235</v>
      </c>
      <c r="D5" s="42">
        <v>0</v>
      </c>
      <c r="E5" s="41">
        <f>B5*Pristalsregulering!$C$7*Pristalsregulering!$C$6</f>
        <v>7110.6839999999984</v>
      </c>
      <c r="F5" s="42">
        <f>C5*Pristalsregulering!$C$7*Pristalsregulering!$C$6</f>
        <v>51029.315819999989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69</v>
      </c>
      <c r="C1" s="78"/>
      <c r="D1" s="79"/>
      <c r="E1" s="80" t="s">
        <v>70</v>
      </c>
      <c r="F1" s="80"/>
      <c r="G1" s="80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20146620.349584319</v>
      </c>
      <c r="C3" s="38">
        <v>9434861.9199999962</v>
      </c>
      <c r="D3" s="40">
        <v>2866666.6666666665</v>
      </c>
      <c r="E3" s="35">
        <f>B3*Pristalsregulering!C2*Pristalsregulering!C3*Pristalsregulering!C4*Pristalsregulering!C5*Pristalsregulering!C6*Pristalsregulering!C7</f>
        <v>21933604.724276032</v>
      </c>
      <c r="F3" s="35">
        <v>9596251.6307421699</v>
      </c>
      <c r="G3" s="35">
        <f>D3</f>
        <v>2866666.6666666665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40</v>
      </c>
      <c r="C1" s="76"/>
      <c r="D1" s="76"/>
      <c r="E1" s="76"/>
      <c r="F1" s="77" t="s">
        <v>55</v>
      </c>
      <c r="G1" s="78"/>
      <c r="H1" s="78"/>
      <c r="I1" s="78"/>
      <c r="J1" s="81" t="s">
        <v>29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73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10573506</v>
      </c>
      <c r="D3" s="38">
        <v>0</v>
      </c>
      <c r="E3" s="40">
        <v>0</v>
      </c>
      <c r="F3" s="38">
        <f>B3</f>
        <v>0</v>
      </c>
      <c r="G3" s="38">
        <f>C3</f>
        <v>10573506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10573506</v>
      </c>
      <c r="L3" s="43">
        <f>AVERAGE(H3:H5)+AVERAGE(I3:I5)</f>
        <v>0</v>
      </c>
      <c r="M3" s="44">
        <f>SUM(J3:L3)</f>
        <v>10573506</v>
      </c>
      <c r="N3" s="23"/>
    </row>
    <row r="4" spans="1:14" x14ac:dyDescent="0.25">
      <c r="A4" s="28">
        <v>2014</v>
      </c>
      <c r="B4" s="45">
        <v>0</v>
      </c>
      <c r="C4" s="38">
        <v>7781316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7787541.0527999997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4430033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4500080.6817959994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56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32522.74</v>
      </c>
      <c r="C2" s="42">
        <v>283894.8</v>
      </c>
      <c r="D2" s="42">
        <v>0</v>
      </c>
      <c r="E2" s="42">
        <v>28878097.329999998</v>
      </c>
      <c r="F2" s="42">
        <v>0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29194514.869999997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57</v>
      </c>
      <c r="B1" s="64" t="s">
        <v>58</v>
      </c>
    </row>
    <row r="2" spans="1:2" x14ac:dyDescent="0.25">
      <c r="A2" s="23" t="s">
        <v>74</v>
      </c>
      <c r="B2" s="35">
        <v>28714</v>
      </c>
    </row>
    <row r="3" spans="1:2" x14ac:dyDescent="0.25">
      <c r="A3" t="s">
        <v>75</v>
      </c>
      <c r="B3" s="35">
        <v>2757823</v>
      </c>
    </row>
    <row r="4" spans="1:2" x14ac:dyDescent="0.25">
      <c r="A4" t="s">
        <v>76</v>
      </c>
      <c r="B4" s="35">
        <v>17755.599999999999</v>
      </c>
    </row>
    <row r="5" spans="1:2" x14ac:dyDescent="0.25">
      <c r="A5" t="s">
        <v>77</v>
      </c>
      <c r="B5" s="35">
        <v>1101408</v>
      </c>
    </row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2016-11-11T16:23:35Z</dcterms:modified>
</cp:coreProperties>
</file>