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  <sheet name="Ark1" sheetId="20" r:id="rId16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C10" i="4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16"/>
  <c r="C8" i="8" s="1"/>
  <c r="E29" i="19"/>
  <c r="C9" i="11"/>
  <c r="C28" i="8" s="1"/>
  <c r="C9" i="16" l="1"/>
  <c r="C11" i="17"/>
  <c r="K10" i="17" s="1"/>
  <c r="C13" i="19"/>
  <c r="C27" i="19" s="1"/>
  <c r="E27" i="19" l="1"/>
  <c r="E37" i="19" s="1"/>
  <c r="C34" i="8" s="1"/>
  <c r="E34" i="8" s="1"/>
  <c r="E11" i="17"/>
  <c r="G11" i="17" s="1"/>
  <c r="I11" i="17" s="1"/>
  <c r="K11" i="17" s="1"/>
  <c r="F23" i="7" l="1"/>
  <c r="C9" i="12" l="1"/>
  <c r="C11" i="12" s="1"/>
  <c r="C32" i="8" s="1"/>
  <c r="E32" i="8" s="1"/>
  <c r="C9" i="13" l="1"/>
  <c r="C26" i="8" s="1"/>
  <c r="F8" i="2" l="1"/>
  <c r="F8" i="7"/>
  <c r="F22" i="7" s="1"/>
  <c r="F60" i="2" l="1"/>
  <c r="C9" i="10" s="1"/>
  <c r="C15" i="11" l="1"/>
  <c r="C29" i="8" s="1"/>
  <c r="C15" i="13"/>
  <c r="C27" i="8" s="1"/>
  <c r="C16" i="4"/>
  <c r="C25" i="8" s="1"/>
  <c r="C25" i="3"/>
  <c r="C23" i="8" s="1"/>
  <c r="F24" i="7"/>
  <c r="C18" i="8" s="1"/>
  <c r="C19" i="3"/>
  <c r="C22" i="8" s="1"/>
  <c r="C13" i="3"/>
  <c r="C21" i="8" s="1"/>
  <c r="C24" i="8"/>
  <c r="C10" i="10"/>
  <c r="C17" i="8" s="1"/>
  <c r="F62" i="2"/>
  <c r="C16" i="8" s="1"/>
  <c r="C19" i="8" l="1"/>
  <c r="E19" i="8" s="1"/>
  <c r="C30" i="8"/>
  <c r="E30" i="8" s="1"/>
  <c r="A1" i="8"/>
  <c r="C13" i="15" l="1"/>
  <c r="C15" i="15" s="1"/>
  <c r="C11" i="8" s="1"/>
  <c r="C20" i="16"/>
  <c r="C9" i="8" s="1"/>
  <c r="C7" i="8"/>
  <c r="C8" i="15" l="1"/>
  <c r="C9" i="15" s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<sst xmlns="http://schemas.openxmlformats.org/spreadsheetml/2006/main" count="601" uniqueCount="257">
  <si>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</si>
  <si>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</si>
  <si>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</si>
  <si>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</si>
  <si>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</si>
  <si>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</si>
  <si>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</si>
  <si>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</si>
  <si>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</si>
  <si>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</si>
  <si>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</si>
  <si>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</si>
  <si>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</si>
  <si>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</si>
  <si>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</si>
  <si>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</si>
  <si>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</si>
  <si>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</si>
  <si>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</si>
  <si>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</si>
  <si>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</si>
  <si>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</si>
  <si>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</si>
  <si>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</si>
  <si>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</si>
  <si>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</si>
  <si>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</si>
  <si>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</si>
  <si>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</si>
  <si>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</si>
  <si>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</si>
  <si>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</si>
  <si>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</si>
  <si>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</si>
  <si>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</si>
  <si>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</si>
  <si>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</si>
  <si>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</si>
  <si>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</si>
  <si>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</si>
  <si>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</si>
  <si>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</si>
  <si>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</si>
  <si>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</si>
  <si>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</si>
  <si>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</si>
  <si>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</si>
  <si>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</si>
  <si>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</si>
  <si>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</si>
  <si>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</si>
  <si>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</si>
  <si>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</si>
  <si>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</si>
  <si>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</si>
  <si>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</si>
  <si>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</si>
  <si>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</si>
  <si>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</si>
  <si>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</si>
  <si>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</si>
  <si>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</si>
  <si>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</si>
  <si>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</si>
  <si>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</si>
  <si>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</si>
  <si>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</si>
  <si>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</si>
  <si>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</si>
  <si>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</si>
  <si>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</si>
  <si>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</si>
  <si>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</si>
  <si>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</si>
  <si>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</si>
  <si>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</si>
  <si>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</si>
  <si>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</si>
  <si>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</si>
  <si>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</si>
  <si>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</si>
  <si>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</si>
  <si>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</si>
  <si>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</si>
  <si>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</si>
  <si>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</si>
  <si>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</si>
  <si>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</si>
  <si>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</si>
  <si>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</si>
  <si>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</si>
  <si>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</si>
  <si>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</si>
  <si>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</si>
  <si>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</si>
  <si>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</si>
  <si>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</si>
  <si>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</si>
  <si>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</si>
  <si>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</si>
  <si>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</si>
  <si>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</si>
  <si>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</si>
  <si>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</si>
  <si>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</si>
  <si>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</si>
  <si>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</si>
  <si>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</si>
  <si>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</si>
  <si>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</si>
  <si>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</si>
  <si>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</si>
  <si>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</si>
  <si>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</si>
  <si>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</si>
  <si>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</si>
  <si>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</si>
  <si>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</si>
  <si>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</si>
  <si>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</si>
  <si>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</si>
  <si>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</si>
  <si>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</si>
  <si>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</si>
  <si>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</si>
  <si>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</si>
  <si>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</si>
  <si>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</si>
  <si>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</si>
  <si>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</si>
  <si>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</si>
  <si>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</si>
  <si>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</si>
  <si>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</si>
  <si>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</si>
  <si>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</si>
  <si>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</si>
  <si>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</si>
  <si>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</si>
  <si>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</si>
  <si>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</si>
  <si>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</si>
  <si>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</si>
  <si>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</si>
  <si>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</si>
  <si>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</si>
  <si>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</si>
  <si>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</si>
  <si>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</si>
  <si>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</si>
  <si>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</si>
  <si>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</si>
  <si>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</si>
  <si>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</si>
  <si>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</si>
  <si>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</si>
  <si>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</si>
  <si>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</si>
  <si>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</si>
  <si>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</si>
  <si>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</si>
  <si>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</si>
  <si>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</si>
  <si>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</si>
  <si>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</si>
  <si>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</si>
  <si>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</si>
  <si>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</si>
  <si>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</si>
  <si>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</si>
  <si>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</si>
  <si>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</si>
  <si>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</si>
  <si>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</si>
  <si>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</si>
  <si>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</si>
  <si>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</si>
  <si>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</si>
  <si>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</si>
  <si>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</si>
  <si>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</si>
  <si>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</si>
  <si>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</si>
  <si>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</si>
  <si>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</si>
  <si>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</si>
  <si>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</si>
  <si>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</si>
  <si>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Lugtfjernelse</t>
  </si>
  <si>
    <t>Andet, ISO</t>
  </si>
  <si>
    <t>Andet, UV-behandling</t>
  </si>
  <si>
    <t>Arbejdsplads</t>
  </si>
  <si>
    <t>Beluftningstanke, Konstruktioner</t>
  </si>
  <si>
    <t>Beluftningstanke, Mek/EL</t>
  </si>
  <si>
    <t>Brønde</t>
  </si>
  <si>
    <t>Efterbehandlingsanlæg (sandfilter), SRO</t>
  </si>
  <si>
    <t>Efterklaringstanke, Konstruktioner</t>
  </si>
  <si>
    <t>Efterklaringstanke, SRO</t>
  </si>
  <si>
    <t>Forafvanding, slam, Mek/EL</t>
  </si>
  <si>
    <t>Forklaring, Mek/EL</t>
  </si>
  <si>
    <t>Forsinkelsesbassiner, lukkede med automatisk rensning og SRO Miljøklasse A (500-1.000 m3) - Mek/EL</t>
  </si>
  <si>
    <t>Gasdisponering - elproduktionsanlæg, Mek/EL</t>
  </si>
  <si>
    <t>Indløb med riste, Konstruktioner</t>
  </si>
  <si>
    <t>Indløb med riste, Mek/EL</t>
  </si>
  <si>
    <t>Indløb med riste, SRO</t>
  </si>
  <si>
    <t xml:space="preserve">Installationer </t>
  </si>
  <si>
    <t>Køretøjer, entreprenørmaskiner</t>
  </si>
  <si>
    <t>Køretøjer, personbil</t>
  </si>
  <si>
    <t>Køretøjer, små lastvogne (&lt; 3.500 kg.)</t>
  </si>
  <si>
    <t xml:space="preserve">Ledningsnet ≤ Ø 200 mm </t>
  </si>
  <si>
    <t>Pumpeinstallation Miljøklasse A (100-300 l/s) - Mek/EL</t>
  </si>
  <si>
    <t>Pumpeinstallation Miljøklasse A (100-300 l/s) - SRO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</si>
  <si>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</si>
  <si>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</si>
  <si>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</si>
  <si>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</si>
  <si>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</si>
  <si>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</si>
  <si>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Rådnetanke, slam, Mek/EL</t>
  </si>
  <si>
    <t>Sand- og fedtfang, Kontruktioner</t>
  </si>
  <si>
    <t>Sand- og fedtfang, Mek/EL</t>
  </si>
  <si>
    <t>Sand- og fedtfang, SRO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</si>
  <si>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</si>
  <si>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</si>
  <si>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</si>
  <si>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>Strømpeforing ≤ Ø 200 mm</t>
  </si>
  <si>
    <t>Strømpeforing Ø 500 mm &lt; Ledningsnet ≤ Ø 800 mm</t>
  </si>
  <si>
    <t>Strømpeforing Ø 200 mm &lt; Ledningsnet ≤ Ø 500 mm</t>
  </si>
  <si>
    <t>Tryksatte minipumpestationer (husstandssystemer)</t>
  </si>
  <si>
    <t>Værksteder, garager</t>
  </si>
  <si>
    <t>Ø 1000 mm &lt; Ledningsnet ≤ Ø 1200 mm</t>
  </si>
  <si>
    <t>Ø 1200 mm &lt; Ledningsnet ≤ Ø 1600 mm</t>
  </si>
  <si>
    <t xml:space="preserve">Ø 200 mm &lt; Ledningsnet ≤ Ø 500 mm </t>
  </si>
  <si>
    <t>Ø 500 mm &lt; Ledningsnet ≤ Ø 800 mm</t>
  </si>
  <si>
    <t>Ø 800 mm &lt; Ledningsnet ≤ Ø 1000 mm</t>
  </si>
  <si>
    <t>Efterklaringstanke, Mek/El</t>
  </si>
  <si>
    <t>2014</t>
  </si>
  <si>
    <t>5</t>
  </si>
  <si>
    <t>60</t>
  </si>
  <si>
    <t>20</t>
  </si>
  <si>
    <t>75</t>
  </si>
  <si>
    <t>10</t>
  </si>
  <si>
    <t>50</t>
  </si>
  <si>
    <t>30</t>
  </si>
  <si>
    <t>25</t>
  </si>
  <si>
    <t>Solcelleanlæg</t>
  </si>
  <si>
    <t>Mindre renseanlæg &lt; 5.000 PE uden mulighed for opdeling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</si>
  <si>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</si>
  <si>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</si>
  <si>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</si>
  <si>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</si>
  <si>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</si>
  <si>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 xml:space="preserve">kr. </t>
  </si>
  <si>
    <t>Abelones Plads og Sluse ved Omløbsåen</t>
  </si>
  <si>
    <t>Vejle Spildevand AS</t>
  </si>
  <si>
    <t>S103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</si>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</sst>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6" fillId="0" borderId="22" xfId="1" applyFont="1" applyBorder="1" applyAlignment="1" applyProtection="1">
      <alignment horizontal="left" wrapText="1"/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254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255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8" t="s">
        <v>58</v>
      </c>
      <c r="E8" s="258"/>
      <c r="F8" s="258"/>
      <c r="G8" s="123"/>
      <c r="H8" s="123"/>
      <c r="I8" s="123"/>
    </row>
    <row r="9" spans="1:9" x14ac:dyDescent="0.25">
      <c r="A9" s="121"/>
      <c r="B9" s="121"/>
      <c r="C9" s="121"/>
      <c r="D9" s="263" t="s">
        <v>107</v>
      </c>
      <c r="E9" s="263"/>
      <c r="F9" s="263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9" t="s">
        <v>59</v>
      </c>
      <c r="E13" s="259"/>
      <c r="F13" s="25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60" t="s">
        <v>60</v>
      </c>
      <c r="E16" s="261"/>
      <c r="F16" s="262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5" t="s">
        <v>44</v>
      </c>
      <c r="E19" s="256"/>
      <c r="F19" s="257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5" t="s">
        <v>61</v>
      </c>
      <c r="E20" s="256"/>
      <c r="F20" s="257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5" t="s">
        <v>88</v>
      </c>
      <c r="E21" s="256"/>
      <c r="F21" s="257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5" t="s">
        <v>62</v>
      </c>
      <c r="E22" s="256"/>
      <c r="F22" s="257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2" t="s">
        <v>42</v>
      </c>
      <c r="E23" s="253"/>
      <c r="F23" s="254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9" t="s">
        <v>63</v>
      </c>
      <c r="E24" s="250"/>
      <c r="F24" s="251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6" t="s">
        <v>64</v>
      </c>
      <c r="E25" s="247"/>
      <c r="F25" s="248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3" t="s">
        <v>43</v>
      </c>
      <c r="E26" s="244"/>
      <c r="F26" s="245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0" t="s">
        <v>65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31" t="s">
        <v>142</v>
      </c>
      <c r="E28" s="232"/>
      <c r="F28" s="23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7" t="s">
        <v>143</v>
      </c>
      <c r="E29" s="238"/>
      <c r="F29" s="239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Vejle Spildevand AS</v>
      </c>
      <c r="B1" s="56"/>
      <c r="C1" s="56"/>
      <c r="D1" s="56"/>
      <c r="E1" s="56"/>
    </row>
    <row r="2" spans="1:5" x14ac:dyDescent="0.25">
      <c r="A2" s="222" t="str">
        <f>'1. Forside'!A2</f>
        <v>S103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7" t="s">
        <v>122</v>
      </c>
      <c r="C4" s="267"/>
      <c r="D4" s="267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30" t="s">
        <v>188</v>
      </c>
      <c r="C7" s="51">
        <v>75000</v>
      </c>
      <c r="D7" s="191" t="s">
        <v>0</v>
      </c>
      <c r="E7" s="56"/>
    </row>
    <row r="8" spans="1:5" x14ac:dyDescent="0.25">
      <c r="A8" s="56"/>
      <c r="B8" s="230" t="s">
        <v>189</v>
      </c>
      <c r="C8" s="229">
        <v>300000</v>
      </c>
      <c r="D8" s="191" t="s">
        <v>0</v>
      </c>
      <c r="E8" s="56"/>
    </row>
    <row r="9" spans="1:5" x14ac:dyDescent="0.25">
      <c r="A9" s="56"/>
      <c r="B9" s="230" t="s">
        <v>190</v>
      </c>
      <c r="C9" s="229">
        <v>230000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605000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457559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380000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77559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Vejle Spildevand AS</v>
      </c>
      <c r="B1" s="26"/>
      <c r="C1" s="26"/>
      <c r="D1" s="26"/>
      <c r="E1" s="26"/>
    </row>
    <row r="2" spans="1:5" x14ac:dyDescent="0.25">
      <c r="A2" s="223" t="str">
        <f>'1. Forside'!A2</f>
        <v>S103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7" t="s">
        <v>121</v>
      </c>
      <c r="C4" s="267"/>
      <c r="D4" s="267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4" t="s">
        <v>155</v>
      </c>
      <c r="C7" s="275"/>
      <c r="D7" s="276"/>
      <c r="E7" s="26"/>
    </row>
    <row r="8" spans="1:5" x14ac:dyDescent="0.25">
      <c r="A8" s="26"/>
      <c r="B8" s="213" t="s">
        <v>253</v>
      </c>
      <c r="C8" s="51">
        <v>1871644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1871644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4" t="s">
        <v>156</v>
      </c>
      <c r="C12" s="275"/>
      <c r="D12" s="276"/>
      <c r="E12" s="26"/>
    </row>
    <row r="13" spans="1:5" ht="15.75" customHeight="1" x14ac:dyDescent="0.25">
      <c r="A13" s="26"/>
      <c r="B13" s="108" t="s">
        <v>157</v>
      </c>
      <c r="C13" s="19">
        <v>1882814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1871644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11170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Vejle Spildevand AS</v>
      </c>
      <c r="B1" s="26"/>
      <c r="C1" s="26"/>
      <c r="D1" s="26"/>
      <c r="E1" s="26"/>
    </row>
    <row r="2" spans="1:5" x14ac:dyDescent="0.25">
      <c r="A2" s="223" t="str">
        <f>'1. Forside'!A2</f>
        <v>S103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4" t="s">
        <v>120</v>
      </c>
      <c r="C4" s="264"/>
      <c r="D4" s="264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229">
        <v>50000</v>
      </c>
      <c r="D7" s="191" t="s">
        <v>0</v>
      </c>
      <c r="E7" s="26"/>
    </row>
    <row r="8" spans="1:5" x14ac:dyDescent="0.25">
      <c r="A8" s="26"/>
      <c r="B8" s="110" t="s">
        <v>162</v>
      </c>
      <c r="C8" s="229">
        <v>1500000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-1450000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-1069331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-1490000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420669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Vejle Spildevand AS</v>
      </c>
      <c r="B1" s="26"/>
      <c r="C1" s="26"/>
      <c r="D1" s="26"/>
      <c r="E1" s="26"/>
    </row>
    <row r="2" spans="1:5" x14ac:dyDescent="0.25">
      <c r="A2" s="223" t="str">
        <f>'1. Forside'!A2</f>
        <v>S103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7" t="s">
        <v>119</v>
      </c>
      <c r="C4" s="267"/>
      <c r="D4" s="267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229">
        <v>-69745698</v>
      </c>
      <c r="D7" s="191" t="s">
        <v>0</v>
      </c>
      <c r="E7" s="26"/>
    </row>
    <row r="8" spans="1:5" x14ac:dyDescent="0.25">
      <c r="A8" s="26"/>
      <c r="B8" s="111" t="s">
        <v>167</v>
      </c>
      <c r="C8" s="229">
        <v>-33230866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-36514832</v>
      </c>
      <c r="D9" s="202" t="s">
        <v>0</v>
      </c>
      <c r="E9" s="26"/>
    </row>
    <row r="10" spans="1:5" x14ac:dyDescent="0.25">
      <c r="A10" s="26"/>
      <c r="B10" s="58" t="s">
        <v>21</v>
      </c>
      <c r="C10" s="229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-7302966.4000000004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Vejle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118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197735352.52220812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96269712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7317756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1846422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3093333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108527223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6144624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150000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6294624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3649863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-57254006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-28916578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-580000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-1016366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-87766950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30704760</v>
      </c>
      <c r="D27" s="79" t="s">
        <v>0</v>
      </c>
      <c r="E27" s="10">
        <f>IF(C27&lt;0,0,-C27)</f>
        <v>-30704760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167030593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167030593</v>
      </c>
      <c r="D36" s="79" t="s">
        <v>0</v>
      </c>
      <c r="E36" s="10">
        <f>-C36</f>
        <v>-167030593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-0.47779187560081482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Vejle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4" t="s">
        <v>168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12600411</v>
      </c>
      <c r="D7" s="224" t="s">
        <v>0</v>
      </c>
      <c r="E7" s="225">
        <v>13807471</v>
      </c>
      <c r="F7" s="224" t="s">
        <v>0</v>
      </c>
      <c r="G7" s="225">
        <v>6861661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8327827</v>
      </c>
      <c r="F8" s="224" t="s">
        <v>0</v>
      </c>
      <c r="G8" s="226">
        <v>3649863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12601848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-1437</v>
      </c>
      <c r="D11" s="228" t="s">
        <v>0</v>
      </c>
      <c r="E11" s="55">
        <f>C11+E7-E8-E9</f>
        <v>5478207</v>
      </c>
      <c r="F11" s="228" t="s">
        <v>0</v>
      </c>
      <c r="G11" s="55">
        <f>E11+G7-G8-G9</f>
        <v>8690005</v>
      </c>
      <c r="H11" s="228" t="s">
        <v>0</v>
      </c>
      <c r="I11" s="55">
        <f>G11+I7-I8-I9</f>
        <v>8690005</v>
      </c>
      <c r="J11" s="228" t="s">
        <v>0</v>
      </c>
      <c r="K11" s="55">
        <f>K7-K8-K9+K10+I11</f>
        <v>8690005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Vejle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106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69513570.228499591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-264151.56686829845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-2855269.8971356209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66394148.764495663</v>
      </c>
      <c r="D13" s="79" t="s">
        <v>0</v>
      </c>
      <c r="E13" s="6">
        <f>C13</f>
        <v>66394148.764495663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96269712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256</v>
      </c>
      <c r="C16" s="14">
        <f>'6. Gennemførte investeringer'!F62</f>
        <v>12153058.483333332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3988920.9933333322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investeringer'!F24</f>
        <v>2950333.3333333335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115362024.80999999</v>
      </c>
      <c r="D19" s="79" t="s">
        <v>0</v>
      </c>
      <c r="E19" s="8">
        <f>C19</f>
        <v>115362024.80999999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8953000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172000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6015368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605000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77559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1871644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11170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-1450000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420669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16676410</v>
      </c>
      <c r="D30" s="79" t="s">
        <v>0</v>
      </c>
      <c r="E30" s="6">
        <f>C30</f>
        <v>16676410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-7302966.4000000004</v>
      </c>
      <c r="D32" s="79" t="s">
        <v>0</v>
      </c>
      <c r="E32" s="10">
        <f>C32</f>
        <v>-7302966.4000000004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-0.47779187560081482</v>
      </c>
      <c r="D34" s="79" t="s">
        <v>0</v>
      </c>
      <c r="E34" s="12">
        <f>C34</f>
        <v>-0.47779187560081482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191129616.69670376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4816315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39.683786607957281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Vejle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4" t="s">
        <v>128</v>
      </c>
      <c r="C4" s="264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69513570.228499591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69513570.228499591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69513570.228499591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-264151.56686829845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Vejle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127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48402298.950104266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69249418.661631286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69513570.228499591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11421079.588542484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2855269.8971356209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Vejle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126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4050060126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96269712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96269712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5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Vejle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5" t="s">
        <v>130</v>
      </c>
      <c r="C4" s="265"/>
      <c r="D4" s="265"/>
      <c r="E4" s="265"/>
      <c r="F4" s="265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6" t="s">
        <v>52</v>
      </c>
      <c r="G7" s="266"/>
      <c r="H7" s="26"/>
    </row>
    <row r="8" spans="1:8" s="150" customFormat="1" x14ac:dyDescent="0.25">
      <c r="A8" s="26"/>
      <c r="B8" s="29" t="s">
        <v>191</v>
      </c>
      <c r="C8" s="30" t="s">
        <v>236</v>
      </c>
      <c r="D8" s="31" t="s">
        <v>237</v>
      </c>
      <c r="E8" s="32">
        <v>2085077</v>
      </c>
      <c r="F8" s="34">
        <f t="shared" ref="F8" si="0">E8/D8</f>
        <v>417015.4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 t="s">
        <v>236</v>
      </c>
      <c r="D9" s="31" t="s">
        <v>238</v>
      </c>
      <c r="E9" s="32">
        <v>9514579</v>
      </c>
      <c r="F9" s="34">
        <f t="shared" ref="F9:F59" si="1">E9/D9</f>
        <v>158576.31666666668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236</v>
      </c>
      <c r="D10" s="31" t="s">
        <v>239</v>
      </c>
      <c r="E10" s="32">
        <v>5842509</v>
      </c>
      <c r="F10" s="34">
        <f t="shared" si="1"/>
        <v>292125.45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 t="s">
        <v>236</v>
      </c>
      <c r="D11" s="31" t="s">
        <v>240</v>
      </c>
      <c r="E11" s="32">
        <v>8428242</v>
      </c>
      <c r="F11" s="34">
        <f t="shared" si="1"/>
        <v>112376.56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 t="s">
        <v>236</v>
      </c>
      <c r="D12" s="31" t="s">
        <v>241</v>
      </c>
      <c r="E12" s="32">
        <v>618694</v>
      </c>
      <c r="F12" s="34">
        <f t="shared" si="1"/>
        <v>61869.4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236</v>
      </c>
      <c r="D13" s="31" t="s">
        <v>238</v>
      </c>
      <c r="E13" s="32">
        <v>8958929</v>
      </c>
      <c r="F13" s="34">
        <f t="shared" si="1"/>
        <v>149315.48333333334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236</v>
      </c>
      <c r="D14" s="31" t="s">
        <v>241</v>
      </c>
      <c r="E14" s="32">
        <v>618694</v>
      </c>
      <c r="F14" s="34">
        <f t="shared" si="1"/>
        <v>61869.4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236</v>
      </c>
      <c r="D15" s="31" t="s">
        <v>239</v>
      </c>
      <c r="E15" s="32">
        <v>13141</v>
      </c>
      <c r="F15" s="34">
        <f t="shared" si="1"/>
        <v>657.05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 t="s">
        <v>236</v>
      </c>
      <c r="D16" s="31" t="s">
        <v>239</v>
      </c>
      <c r="E16" s="32">
        <v>17104</v>
      </c>
      <c r="F16" s="34">
        <f t="shared" si="1"/>
        <v>855.2</v>
      </c>
      <c r="G16" s="35" t="s">
        <v>0</v>
      </c>
      <c r="H16" s="26"/>
    </row>
    <row r="17" spans="1:8" s="150" customFormat="1" ht="26.25" x14ac:dyDescent="0.25">
      <c r="A17" s="26"/>
      <c r="B17" s="29" t="s">
        <v>200</v>
      </c>
      <c r="C17" s="30" t="s">
        <v>236</v>
      </c>
      <c r="D17" s="31" t="s">
        <v>239</v>
      </c>
      <c r="E17" s="32">
        <v>11374</v>
      </c>
      <c r="F17" s="34">
        <f t="shared" si="1"/>
        <v>568.70000000000005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 t="s">
        <v>236</v>
      </c>
      <c r="D18" s="31" t="s">
        <v>239</v>
      </c>
      <c r="E18" s="32">
        <v>2109850</v>
      </c>
      <c r="F18" s="34">
        <f t="shared" si="1"/>
        <v>105492.5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 t="s">
        <v>236</v>
      </c>
      <c r="D19" s="31" t="s">
        <v>238</v>
      </c>
      <c r="E19" s="32">
        <v>3805792</v>
      </c>
      <c r="F19" s="34">
        <f t="shared" si="1"/>
        <v>63429.866666666669</v>
      </c>
      <c r="G19" s="35" t="s">
        <v>0</v>
      </c>
      <c r="H19" s="26"/>
    </row>
    <row r="20" spans="1:8" s="150" customFormat="1" x14ac:dyDescent="0.25">
      <c r="A20" s="26"/>
      <c r="B20" s="29" t="s">
        <v>203</v>
      </c>
      <c r="C20" s="30" t="s">
        <v>236</v>
      </c>
      <c r="D20" s="31" t="s">
        <v>239</v>
      </c>
      <c r="E20" s="32">
        <v>3524292</v>
      </c>
      <c r="F20" s="34">
        <f t="shared" si="1"/>
        <v>176214.6</v>
      </c>
      <c r="G20" s="35" t="s">
        <v>0</v>
      </c>
      <c r="H20" s="26"/>
    </row>
    <row r="21" spans="1:8" s="150" customFormat="1" x14ac:dyDescent="0.25">
      <c r="A21" s="26"/>
      <c r="B21" s="29" t="s">
        <v>204</v>
      </c>
      <c r="C21" s="30" t="s">
        <v>236</v>
      </c>
      <c r="D21" s="31" t="s">
        <v>241</v>
      </c>
      <c r="E21" s="32">
        <v>247540</v>
      </c>
      <c r="F21" s="34">
        <f t="shared" si="1"/>
        <v>24754</v>
      </c>
      <c r="G21" s="35" t="s">
        <v>0</v>
      </c>
      <c r="H21" s="26"/>
    </row>
    <row r="22" spans="1:8" s="150" customFormat="1" x14ac:dyDescent="0.25">
      <c r="A22" s="26"/>
      <c r="B22" s="29" t="s">
        <v>205</v>
      </c>
      <c r="C22" s="30" t="s">
        <v>236</v>
      </c>
      <c r="D22" s="31" t="s">
        <v>241</v>
      </c>
      <c r="E22" s="32">
        <v>37393</v>
      </c>
      <c r="F22" s="34">
        <f t="shared" si="1"/>
        <v>3739.3</v>
      </c>
      <c r="G22" s="35" t="s">
        <v>0</v>
      </c>
      <c r="H22" s="26"/>
    </row>
    <row r="23" spans="1:8" s="150" customFormat="1" x14ac:dyDescent="0.25">
      <c r="A23" s="26"/>
      <c r="B23" s="29" t="s">
        <v>206</v>
      </c>
      <c r="C23" s="30" t="s">
        <v>236</v>
      </c>
      <c r="D23" s="31" t="s">
        <v>237</v>
      </c>
      <c r="E23" s="32">
        <v>162075</v>
      </c>
      <c r="F23" s="34">
        <f t="shared" si="1"/>
        <v>32415</v>
      </c>
      <c r="G23" s="35" t="s">
        <v>0</v>
      </c>
      <c r="H23" s="26"/>
    </row>
    <row r="24" spans="1:8" s="150" customFormat="1" x14ac:dyDescent="0.25">
      <c r="A24" s="26"/>
      <c r="B24" s="29" t="s">
        <v>207</v>
      </c>
      <c r="C24" s="30" t="s">
        <v>236</v>
      </c>
      <c r="D24" s="31" t="s">
        <v>237</v>
      </c>
      <c r="E24" s="32">
        <v>224135</v>
      </c>
      <c r="F24" s="34">
        <f t="shared" si="1"/>
        <v>44827</v>
      </c>
      <c r="G24" s="35" t="s">
        <v>0</v>
      </c>
      <c r="H24" s="26"/>
    </row>
    <row r="25" spans="1:8" s="150" customFormat="1" x14ac:dyDescent="0.25">
      <c r="A25" s="26"/>
      <c r="B25" s="29" t="s">
        <v>208</v>
      </c>
      <c r="C25" s="30" t="s">
        <v>236</v>
      </c>
      <c r="D25" s="31" t="s">
        <v>237</v>
      </c>
      <c r="E25" s="32">
        <v>505811</v>
      </c>
      <c r="F25" s="34">
        <f t="shared" si="1"/>
        <v>101162.2</v>
      </c>
      <c r="G25" s="35" t="s">
        <v>0</v>
      </c>
      <c r="H25" s="26"/>
    </row>
    <row r="26" spans="1:8" s="150" customFormat="1" x14ac:dyDescent="0.25">
      <c r="A26" s="26"/>
      <c r="B26" s="29" t="s">
        <v>209</v>
      </c>
      <c r="C26" s="30" t="s">
        <v>236</v>
      </c>
      <c r="D26" s="31" t="s">
        <v>240</v>
      </c>
      <c r="E26" s="32">
        <v>15507859</v>
      </c>
      <c r="F26" s="34">
        <f t="shared" si="1"/>
        <v>206771.45333333334</v>
      </c>
      <c r="G26" s="35" t="s">
        <v>0</v>
      </c>
      <c r="H26" s="26"/>
    </row>
    <row r="27" spans="1:8" s="150" customFormat="1" x14ac:dyDescent="0.25">
      <c r="A27" s="26"/>
      <c r="B27" s="29" t="s">
        <v>210</v>
      </c>
      <c r="C27" s="30" t="s">
        <v>236</v>
      </c>
      <c r="D27" s="31" t="s">
        <v>239</v>
      </c>
      <c r="E27" s="32">
        <v>52853</v>
      </c>
      <c r="F27" s="34">
        <f t="shared" si="1"/>
        <v>2642.65</v>
      </c>
      <c r="G27" s="35" t="s">
        <v>0</v>
      </c>
      <c r="H27" s="26"/>
    </row>
    <row r="28" spans="1:8" s="150" customFormat="1" x14ac:dyDescent="0.25">
      <c r="A28" s="26"/>
      <c r="B28" s="29" t="s">
        <v>211</v>
      </c>
      <c r="C28" s="30" t="s">
        <v>236</v>
      </c>
      <c r="D28" s="31" t="s">
        <v>241</v>
      </c>
      <c r="E28" s="32">
        <v>24587</v>
      </c>
      <c r="F28" s="34">
        <f t="shared" si="1"/>
        <v>2458.6999999999998</v>
      </c>
      <c r="G28" s="35" t="s">
        <v>0</v>
      </c>
      <c r="H28" s="26"/>
    </row>
    <row r="29" spans="1:8" s="150" customFormat="1" x14ac:dyDescent="0.25">
      <c r="A29" s="26"/>
      <c r="B29" s="29" t="s">
        <v>212</v>
      </c>
      <c r="C29" s="30" t="s">
        <v>236</v>
      </c>
      <c r="D29" s="31" t="s">
        <v>242</v>
      </c>
      <c r="E29" s="32">
        <v>2636706</v>
      </c>
      <c r="F29" s="34">
        <f t="shared" si="1"/>
        <v>52734.12</v>
      </c>
      <c r="G29" s="35" t="s">
        <v>0</v>
      </c>
      <c r="H29" s="26"/>
    </row>
    <row r="30" spans="1:8" s="150" customFormat="1" x14ac:dyDescent="0.25">
      <c r="A30" s="26"/>
      <c r="B30" s="29" t="s">
        <v>213</v>
      </c>
      <c r="C30" s="30" t="s">
        <v>236</v>
      </c>
      <c r="D30" s="31" t="s">
        <v>239</v>
      </c>
      <c r="E30" s="32">
        <v>1476893</v>
      </c>
      <c r="F30" s="34">
        <f t="shared" si="1"/>
        <v>73844.649999999994</v>
      </c>
      <c r="G30" s="35" t="s">
        <v>0</v>
      </c>
      <c r="H30" s="26"/>
    </row>
    <row r="31" spans="1:8" s="150" customFormat="1" x14ac:dyDescent="0.25">
      <c r="A31" s="26"/>
      <c r="B31" s="29" t="s">
        <v>214</v>
      </c>
      <c r="C31" s="30" t="s">
        <v>236</v>
      </c>
      <c r="D31" s="31" t="s">
        <v>241</v>
      </c>
      <c r="E31" s="32">
        <v>793926</v>
      </c>
      <c r="F31" s="34">
        <f t="shared" si="1"/>
        <v>79392.600000000006</v>
      </c>
      <c r="G31" s="35" t="s">
        <v>0</v>
      </c>
      <c r="H31" s="26"/>
    </row>
    <row r="32" spans="1:8" s="150" customFormat="1" x14ac:dyDescent="0.25">
      <c r="A32" s="26"/>
      <c r="B32" s="29" t="s">
        <v>215</v>
      </c>
      <c r="C32" s="30" t="s">
        <v>236</v>
      </c>
      <c r="D32" s="31" t="s">
        <v>242</v>
      </c>
      <c r="E32" s="32">
        <v>265448</v>
      </c>
      <c r="F32" s="34">
        <f t="shared" si="1"/>
        <v>5308.96</v>
      </c>
      <c r="G32" s="35" t="s">
        <v>0</v>
      </c>
      <c r="H32" s="26"/>
    </row>
    <row r="33" spans="1:8" s="150" customFormat="1" x14ac:dyDescent="0.25">
      <c r="A33" s="26"/>
      <c r="B33" s="29" t="s">
        <v>216</v>
      </c>
      <c r="C33" s="30" t="s">
        <v>236</v>
      </c>
      <c r="D33" s="31" t="s">
        <v>239</v>
      </c>
      <c r="E33" s="32">
        <v>68860</v>
      </c>
      <c r="F33" s="34">
        <f t="shared" si="1"/>
        <v>3443</v>
      </c>
      <c r="G33" s="35" t="s">
        <v>0</v>
      </c>
      <c r="H33" s="26"/>
    </row>
    <row r="34" spans="1:8" s="150" customFormat="1" x14ac:dyDescent="0.25">
      <c r="A34" s="26"/>
      <c r="B34" s="29" t="s">
        <v>217</v>
      </c>
      <c r="C34" s="30" t="s">
        <v>236</v>
      </c>
      <c r="D34" s="31" t="s">
        <v>241</v>
      </c>
      <c r="E34" s="32">
        <v>11978</v>
      </c>
      <c r="F34" s="34">
        <f t="shared" si="1"/>
        <v>1197.8</v>
      </c>
      <c r="G34" s="35" t="s">
        <v>0</v>
      </c>
      <c r="H34" s="26"/>
    </row>
    <row r="35" spans="1:8" s="150" customFormat="1" x14ac:dyDescent="0.25">
      <c r="A35" s="26"/>
      <c r="B35" s="29" t="s">
        <v>218</v>
      </c>
      <c r="C35" s="30" t="s">
        <v>236</v>
      </c>
      <c r="D35" s="31" t="s">
        <v>239</v>
      </c>
      <c r="E35" s="32">
        <v>15339</v>
      </c>
      <c r="F35" s="34">
        <f t="shared" si="1"/>
        <v>766.95</v>
      </c>
      <c r="G35" s="35" t="s">
        <v>0</v>
      </c>
      <c r="H35" s="26"/>
    </row>
    <row r="36" spans="1:8" s="150" customFormat="1" x14ac:dyDescent="0.25">
      <c r="A36" s="26"/>
      <c r="B36" s="29" t="s">
        <v>219</v>
      </c>
      <c r="C36" s="30" t="s">
        <v>236</v>
      </c>
      <c r="D36" s="31" t="s">
        <v>238</v>
      </c>
      <c r="E36" s="32">
        <v>3805892</v>
      </c>
      <c r="F36" s="34">
        <f t="shared" si="1"/>
        <v>63431.533333333333</v>
      </c>
      <c r="G36" s="35" t="s">
        <v>0</v>
      </c>
      <c r="H36" s="26"/>
    </row>
    <row r="37" spans="1:8" s="150" customFormat="1" x14ac:dyDescent="0.25">
      <c r="A37" s="26"/>
      <c r="B37" s="29" t="s">
        <v>220</v>
      </c>
      <c r="C37" s="30" t="s">
        <v>236</v>
      </c>
      <c r="D37" s="31" t="s">
        <v>239</v>
      </c>
      <c r="E37" s="32">
        <v>2045284</v>
      </c>
      <c r="F37" s="34">
        <f t="shared" si="1"/>
        <v>102264.2</v>
      </c>
      <c r="G37" s="35" t="s">
        <v>0</v>
      </c>
      <c r="H37" s="26"/>
    </row>
    <row r="38" spans="1:8" s="150" customFormat="1" x14ac:dyDescent="0.25">
      <c r="A38" s="26"/>
      <c r="B38" s="29" t="s">
        <v>221</v>
      </c>
      <c r="C38" s="30" t="s">
        <v>236</v>
      </c>
      <c r="D38" s="31" t="s">
        <v>241</v>
      </c>
      <c r="E38" s="32">
        <v>247585</v>
      </c>
      <c r="F38" s="34">
        <f t="shared" si="1"/>
        <v>24758.5</v>
      </c>
      <c r="G38" s="35" t="s">
        <v>0</v>
      </c>
      <c r="H38" s="26"/>
    </row>
    <row r="39" spans="1:8" s="150" customFormat="1" x14ac:dyDescent="0.25">
      <c r="A39" s="26"/>
      <c r="B39" s="29" t="s">
        <v>222</v>
      </c>
      <c r="C39" s="30" t="s">
        <v>236</v>
      </c>
      <c r="D39" s="31" t="s">
        <v>238</v>
      </c>
      <c r="E39" s="32">
        <v>7056033</v>
      </c>
      <c r="F39" s="34">
        <f t="shared" si="1"/>
        <v>117600.55</v>
      </c>
      <c r="G39" s="35" t="s">
        <v>0</v>
      </c>
      <c r="H39" s="26"/>
    </row>
    <row r="40" spans="1:8" s="150" customFormat="1" x14ac:dyDescent="0.25">
      <c r="A40" s="26"/>
      <c r="B40" s="29" t="s">
        <v>223</v>
      </c>
      <c r="C40" s="30" t="s">
        <v>236</v>
      </c>
      <c r="D40" s="31" t="s">
        <v>239</v>
      </c>
      <c r="E40" s="32">
        <v>5002312</v>
      </c>
      <c r="F40" s="34">
        <f t="shared" si="1"/>
        <v>250115.6</v>
      </c>
      <c r="G40" s="35" t="s">
        <v>0</v>
      </c>
      <c r="H40" s="26"/>
    </row>
    <row r="41" spans="1:8" s="150" customFormat="1" x14ac:dyDescent="0.25">
      <c r="A41" s="26"/>
      <c r="B41" s="29" t="s">
        <v>224</v>
      </c>
      <c r="C41" s="30" t="s">
        <v>236</v>
      </c>
      <c r="D41" s="31" t="s">
        <v>241</v>
      </c>
      <c r="E41" s="32">
        <v>696212</v>
      </c>
      <c r="F41" s="34">
        <f t="shared" si="1"/>
        <v>69621.2</v>
      </c>
      <c r="G41" s="35" t="s">
        <v>0</v>
      </c>
      <c r="H41" s="26"/>
    </row>
    <row r="42" spans="1:8" s="150" customFormat="1" x14ac:dyDescent="0.25">
      <c r="A42" s="26"/>
      <c r="B42" s="29" t="s">
        <v>225</v>
      </c>
      <c r="C42" s="30" t="s">
        <v>236</v>
      </c>
      <c r="D42" s="31" t="s">
        <v>242</v>
      </c>
      <c r="E42" s="32">
        <v>3719247</v>
      </c>
      <c r="F42" s="34">
        <f t="shared" si="1"/>
        <v>74384.94</v>
      </c>
      <c r="G42" s="35" t="s">
        <v>0</v>
      </c>
      <c r="H42" s="26"/>
    </row>
    <row r="43" spans="1:8" s="150" customFormat="1" x14ac:dyDescent="0.25">
      <c r="A43" s="26"/>
      <c r="B43" s="29" t="s">
        <v>226</v>
      </c>
      <c r="C43" s="30" t="s">
        <v>236</v>
      </c>
      <c r="D43" s="31" t="s">
        <v>242</v>
      </c>
      <c r="E43" s="32">
        <v>2194863</v>
      </c>
      <c r="F43" s="34">
        <f t="shared" si="1"/>
        <v>43897.26</v>
      </c>
      <c r="G43" s="35" t="s">
        <v>0</v>
      </c>
      <c r="H43" s="26"/>
    </row>
    <row r="44" spans="1:8" s="150" customFormat="1" x14ac:dyDescent="0.25">
      <c r="A44" s="26"/>
      <c r="B44" s="29" t="s">
        <v>227</v>
      </c>
      <c r="C44" s="30" t="s">
        <v>236</v>
      </c>
      <c r="D44" s="31" t="s">
        <v>242</v>
      </c>
      <c r="E44" s="32">
        <v>1683848</v>
      </c>
      <c r="F44" s="34">
        <f t="shared" si="1"/>
        <v>33676.959999999999</v>
      </c>
      <c r="G44" s="35" t="s">
        <v>0</v>
      </c>
      <c r="H44" s="26"/>
    </row>
    <row r="45" spans="1:8" s="150" customFormat="1" x14ac:dyDescent="0.25">
      <c r="A45" s="26"/>
      <c r="B45" s="29" t="s">
        <v>228</v>
      </c>
      <c r="C45" s="30" t="s">
        <v>236</v>
      </c>
      <c r="D45" s="31" t="s">
        <v>243</v>
      </c>
      <c r="E45" s="32">
        <v>33575</v>
      </c>
      <c r="F45" s="34">
        <f t="shared" si="1"/>
        <v>1119.1666666666667</v>
      </c>
      <c r="G45" s="35" t="s">
        <v>0</v>
      </c>
      <c r="H45" s="26"/>
    </row>
    <row r="46" spans="1:8" s="150" customFormat="1" x14ac:dyDescent="0.25">
      <c r="A46" s="26"/>
      <c r="B46" s="29" t="s">
        <v>229</v>
      </c>
      <c r="C46" s="30" t="s">
        <v>236</v>
      </c>
      <c r="D46" s="31" t="s">
        <v>240</v>
      </c>
      <c r="E46" s="32">
        <v>600000</v>
      </c>
      <c r="F46" s="34">
        <f t="shared" si="1"/>
        <v>8000</v>
      </c>
      <c r="G46" s="35" t="s">
        <v>0</v>
      </c>
      <c r="H46" s="26"/>
    </row>
    <row r="47" spans="1:8" s="150" customFormat="1" x14ac:dyDescent="0.25">
      <c r="A47" s="26"/>
      <c r="B47" s="29" t="s">
        <v>230</v>
      </c>
      <c r="C47" s="30" t="s">
        <v>236</v>
      </c>
      <c r="D47" s="31" t="s">
        <v>240</v>
      </c>
      <c r="E47" s="32">
        <v>900912</v>
      </c>
      <c r="F47" s="34">
        <f t="shared" si="1"/>
        <v>12012.16</v>
      </c>
      <c r="G47" s="35" t="s">
        <v>0</v>
      </c>
      <c r="H47" s="26"/>
    </row>
    <row r="48" spans="1:8" s="150" customFormat="1" x14ac:dyDescent="0.25">
      <c r="A48" s="26"/>
      <c r="B48" s="29" t="s">
        <v>231</v>
      </c>
      <c r="C48" s="30" t="s">
        <v>236</v>
      </c>
      <c r="D48" s="31" t="s">
        <v>240</v>
      </c>
      <c r="E48" s="32">
        <v>1893321</v>
      </c>
      <c r="F48" s="34">
        <f t="shared" si="1"/>
        <v>25244.28</v>
      </c>
      <c r="G48" s="35" t="s">
        <v>0</v>
      </c>
      <c r="H48" s="26"/>
    </row>
    <row r="49" spans="1:8" s="150" customFormat="1" x14ac:dyDescent="0.25">
      <c r="A49" s="26"/>
      <c r="B49" s="29" t="s">
        <v>232</v>
      </c>
      <c r="C49" s="30" t="s">
        <v>236</v>
      </c>
      <c r="D49" s="31" t="s">
        <v>240</v>
      </c>
      <c r="E49" s="32">
        <v>10360682</v>
      </c>
      <c r="F49" s="34">
        <f t="shared" si="1"/>
        <v>138142.42666666667</v>
      </c>
      <c r="G49" s="35" t="s">
        <v>0</v>
      </c>
      <c r="H49" s="26"/>
    </row>
    <row r="50" spans="1:8" s="150" customFormat="1" x14ac:dyDescent="0.25">
      <c r="A50" s="26"/>
      <c r="B50" s="29" t="s">
        <v>233</v>
      </c>
      <c r="C50" s="30" t="s">
        <v>236</v>
      </c>
      <c r="D50" s="31" t="s">
        <v>240</v>
      </c>
      <c r="E50" s="32">
        <v>980174</v>
      </c>
      <c r="F50" s="34">
        <f t="shared" si="1"/>
        <v>13068.986666666666</v>
      </c>
      <c r="G50" s="35" t="s">
        <v>0</v>
      </c>
      <c r="H50" s="26"/>
    </row>
    <row r="51" spans="1:8" s="150" customFormat="1" x14ac:dyDescent="0.25">
      <c r="A51" s="26"/>
      <c r="B51" s="29" t="s">
        <v>234</v>
      </c>
      <c r="C51" s="30" t="s">
        <v>236</v>
      </c>
      <c r="D51" s="31" t="s">
        <v>240</v>
      </c>
      <c r="E51" s="32">
        <v>5738047</v>
      </c>
      <c r="F51" s="34">
        <f t="shared" si="1"/>
        <v>76507.293333333335</v>
      </c>
      <c r="G51" s="35" t="s">
        <v>0</v>
      </c>
      <c r="H51" s="26"/>
    </row>
    <row r="52" spans="1:8" s="150" customFormat="1" x14ac:dyDescent="0.25">
      <c r="A52" s="26"/>
      <c r="B52" s="29" t="s">
        <v>245</v>
      </c>
      <c r="C52" s="30" t="s">
        <v>236</v>
      </c>
      <c r="D52" s="31" t="s">
        <v>244</v>
      </c>
      <c r="E52" s="32">
        <v>1174907</v>
      </c>
      <c r="F52" s="34">
        <f t="shared" si="1"/>
        <v>46996.28</v>
      </c>
      <c r="G52" s="35" t="s">
        <v>0</v>
      </c>
      <c r="H52" s="26"/>
    </row>
    <row r="53" spans="1:8" s="150" customFormat="1" x14ac:dyDescent="0.25">
      <c r="A53" s="26"/>
      <c r="B53" s="29" t="s">
        <v>229</v>
      </c>
      <c r="C53" s="30" t="s">
        <v>236</v>
      </c>
      <c r="D53" s="31" t="s">
        <v>240</v>
      </c>
      <c r="E53" s="32">
        <v>1111215</v>
      </c>
      <c r="F53" s="34">
        <f t="shared" si="1"/>
        <v>14816.2</v>
      </c>
      <c r="G53" s="35" t="s">
        <v>0</v>
      </c>
      <c r="H53" s="26"/>
    </row>
    <row r="54" spans="1:8" s="150" customFormat="1" x14ac:dyDescent="0.25">
      <c r="A54" s="26"/>
      <c r="B54" s="29" t="s">
        <v>235</v>
      </c>
      <c r="C54" s="30" t="s">
        <v>236</v>
      </c>
      <c r="D54" s="31" t="s">
        <v>239</v>
      </c>
      <c r="E54" s="32">
        <v>4976781</v>
      </c>
      <c r="F54" s="34">
        <f t="shared" si="1"/>
        <v>248839.05</v>
      </c>
      <c r="G54" s="35" t="s">
        <v>0</v>
      </c>
      <c r="H54" s="26"/>
    </row>
    <row r="55" spans="1:8" s="150" customFormat="1" x14ac:dyDescent="0.25">
      <c r="A55" s="26"/>
      <c r="B55" s="29" t="s">
        <v>246</v>
      </c>
      <c r="C55" s="30" t="s">
        <v>236</v>
      </c>
      <c r="D55" s="31" t="s">
        <v>241</v>
      </c>
      <c r="E55" s="32">
        <v>788977</v>
      </c>
      <c r="F55" s="34">
        <f t="shared" si="1"/>
        <v>78897.7</v>
      </c>
      <c r="G55" s="35" t="s">
        <v>0</v>
      </c>
      <c r="H55" s="26"/>
    </row>
    <row r="56" spans="1:8" s="150" customFormat="1" x14ac:dyDescent="0.25">
      <c r="A56" s="26"/>
      <c r="B56" s="29" t="s">
        <v>222</v>
      </c>
      <c r="C56" s="30" t="s">
        <v>236</v>
      </c>
      <c r="D56" s="31" t="s">
        <v>241</v>
      </c>
      <c r="E56" s="32">
        <v>72453</v>
      </c>
      <c r="F56" s="34">
        <f t="shared" si="1"/>
        <v>7245.3</v>
      </c>
      <c r="G56" s="35" t="s">
        <v>0</v>
      </c>
      <c r="H56" s="26"/>
    </row>
    <row r="57" spans="1:8" s="150" customFormat="1" x14ac:dyDescent="0.25">
      <c r="A57" s="26"/>
      <c r="B57" s="29" t="s">
        <v>202</v>
      </c>
      <c r="C57" s="30" t="s">
        <v>236</v>
      </c>
      <c r="D57" s="31" t="s">
        <v>241</v>
      </c>
      <c r="E57" s="32">
        <v>314948</v>
      </c>
      <c r="F57" s="34">
        <f t="shared" si="1"/>
        <v>31494.799999999999</v>
      </c>
      <c r="G57" s="35" t="s">
        <v>0</v>
      </c>
      <c r="H57" s="26"/>
    </row>
    <row r="58" spans="1:8" s="150" customFormat="1" x14ac:dyDescent="0.25">
      <c r="A58" s="26"/>
      <c r="B58" s="29" t="s">
        <v>212</v>
      </c>
      <c r="C58" s="30" t="s">
        <v>236</v>
      </c>
      <c r="D58" s="31" t="s">
        <v>241</v>
      </c>
      <c r="E58" s="32">
        <v>107934</v>
      </c>
      <c r="F58" s="34">
        <f t="shared" si="1"/>
        <v>10793.4</v>
      </c>
      <c r="G58" s="35" t="s">
        <v>0</v>
      </c>
      <c r="H58" s="26"/>
    </row>
    <row r="59" spans="1:8" s="150" customFormat="1" x14ac:dyDescent="0.25">
      <c r="A59" s="26"/>
      <c r="B59" s="29" t="s">
        <v>215</v>
      </c>
      <c r="C59" s="30" t="s">
        <v>236</v>
      </c>
      <c r="D59" s="31" t="s">
        <v>241</v>
      </c>
      <c r="E59" s="32">
        <v>102089</v>
      </c>
      <c r="F59" s="34">
        <f t="shared" si="1"/>
        <v>10208.9</v>
      </c>
      <c r="G59" s="35" t="s">
        <v>0</v>
      </c>
      <c r="H59" s="26"/>
    </row>
    <row r="60" spans="1:8" s="150" customFormat="1" x14ac:dyDescent="0.25">
      <c r="A60" s="26"/>
      <c r="B60" s="23" t="s">
        <v>72</v>
      </c>
      <c r="C60" s="160"/>
      <c r="D60" s="160"/>
      <c r="E60" s="160"/>
      <c r="F60" s="36">
        <f>SUM(F8:F59)</f>
        <v>3738960.9966666661</v>
      </c>
      <c r="G60" s="37" t="s">
        <v>0</v>
      </c>
      <c r="H60" s="26"/>
    </row>
    <row r="61" spans="1:8" s="150" customFormat="1" x14ac:dyDescent="0.25">
      <c r="A61" s="26"/>
      <c r="B61" s="107" t="s">
        <v>136</v>
      </c>
      <c r="C61" s="161"/>
      <c r="D61" s="161"/>
      <c r="E61" s="161"/>
      <c r="F61" s="66">
        <v>8414097.4866666663</v>
      </c>
      <c r="G61" s="37" t="s">
        <v>0</v>
      </c>
      <c r="H61" s="26"/>
    </row>
    <row r="62" spans="1:8" s="150" customFormat="1" x14ac:dyDescent="0.25">
      <c r="A62" s="26"/>
      <c r="B62" s="39" t="s">
        <v>69</v>
      </c>
      <c r="C62" s="162"/>
      <c r="D62" s="162"/>
      <c r="E62" s="163"/>
      <c r="F62" s="38">
        <f>F60+F61</f>
        <v>12153058.483333332</v>
      </c>
      <c r="G62" s="38" t="s">
        <v>0</v>
      </c>
      <c r="H62" s="26"/>
    </row>
    <row r="63" spans="1:8" s="150" customFormat="1" x14ac:dyDescent="0.25">
      <c r="A63" s="26"/>
      <c r="B63" s="26"/>
      <c r="C63" s="26"/>
      <c r="D63" s="26"/>
      <c r="E63" s="26"/>
      <c r="F63" s="26"/>
      <c r="G63" s="26"/>
      <c r="H63" s="26"/>
    </row>
    <row r="64" spans="1:8" s="150" customFormat="1" x14ac:dyDescent="0.25">
      <c r="A64" s="26"/>
      <c r="B64" s="26"/>
      <c r="C64" s="26"/>
      <c r="D64" s="26"/>
      <c r="E64" s="26"/>
      <c r="F64" s="26"/>
      <c r="G64" s="26"/>
      <c r="H64" s="26"/>
    </row>
    <row r="65" spans="1:8" s="150" customFormat="1" x14ac:dyDescent="0.25">
      <c r="A65" s="26"/>
      <c r="B65" s="26"/>
      <c r="C65" s="26"/>
      <c r="D65" s="26"/>
      <c r="E65" s="26"/>
      <c r="F65" s="26"/>
      <c r="G65" s="26"/>
      <c r="H65" s="26"/>
    </row>
    <row r="66" spans="1:8" s="150" customFormat="1" hidden="1" x14ac:dyDescent="0.25"/>
    <row r="67" spans="1:8" s="150" customFormat="1" hidden="1" x14ac:dyDescent="0.25"/>
    <row r="68" spans="1:8" s="150" customFormat="1" hidden="1" x14ac:dyDescent="0.25"/>
    <row r="69" spans="1:8" s="150" customFormat="1" ht="14.45" hidden="1" customHeight="1" x14ac:dyDescent="0.25"/>
    <row r="70" spans="1:8" s="150" customFormat="1" ht="14.45" hidden="1" customHeight="1" x14ac:dyDescent="0.25"/>
    <row r="71" spans="1:8" s="150" customFormat="1" ht="15" hidden="1" customHeight="1" x14ac:dyDescent="0.25"/>
    <row r="72" spans="1:8" s="150" customFormat="1" ht="15" hidden="1" customHeight="1" x14ac:dyDescent="0.25"/>
    <row r="73" spans="1:8" s="150" customFormat="1" ht="15" hidden="1" customHeight="1" x14ac:dyDescent="0.25"/>
    <row r="74" spans="1:8" s="150" customFormat="1" ht="15" hidden="1" customHeight="1" x14ac:dyDescent="0.25"/>
    <row r="75" spans="1:8" s="150" customFormat="1" ht="15" hidden="1" customHeight="1" x14ac:dyDescent="0.25"/>
    <row r="76" spans="1:8" s="150" customFormat="1" hidden="1" x14ac:dyDescent="0.25"/>
    <row r="77" spans="1:8" s="150" customFormat="1" hidden="1" x14ac:dyDescent="0.25"/>
    <row r="78" spans="1:8" s="150" customFormat="1" hidden="1" x14ac:dyDescent="0.25"/>
    <row r="79" spans="1:8" s="150" customFormat="1" hidden="1" x14ac:dyDescent="0.25"/>
    <row r="80" spans="1:8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s="150" customFormat="1" hidden="1" x14ac:dyDescent="0.25"/>
    <row r="145" s="150" customFormat="1" hidden="1" x14ac:dyDescent="0.25"/>
    <row r="146" s="150" customFormat="1" hidden="1" x14ac:dyDescent="0.25"/>
    <row r="147" s="150" customFormat="1" hidden="1" x14ac:dyDescent="0.25"/>
    <row r="148" s="150" customFormat="1" hidden="1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Vejle Spildevand AS</v>
      </c>
      <c r="B1" s="164"/>
      <c r="C1" s="164"/>
      <c r="D1" s="164"/>
      <c r="E1" s="164"/>
    </row>
    <row r="2" spans="1:5" x14ac:dyDescent="0.25">
      <c r="A2" s="1" t="str">
        <f>'1. Forside'!A2</f>
        <v>S103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4" t="s">
        <v>125</v>
      </c>
      <c r="C4" s="264"/>
      <c r="D4" s="264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2020001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1469000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investeringer'!F60</f>
        <v>3738960.9966666661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3988920.9933333322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Vejle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4" t="s">
        <v>124</v>
      </c>
      <c r="C4" s="264"/>
      <c r="D4" s="264"/>
      <c r="E4" s="264"/>
      <c r="F4" s="264"/>
      <c r="G4" s="264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6" t="s">
        <v>56</v>
      </c>
      <c r="G7" s="266"/>
      <c r="H7" s="26"/>
    </row>
    <row r="8" spans="1:8" s="150" customFormat="1" x14ac:dyDescent="0.25">
      <c r="A8" s="26"/>
      <c r="B8" s="29" t="s">
        <v>232</v>
      </c>
      <c r="C8" s="30">
        <v>2015</v>
      </c>
      <c r="D8" s="31">
        <v>75</v>
      </c>
      <c r="E8" s="32">
        <v>28000000</v>
      </c>
      <c r="F8" s="45">
        <f>E8/D8</f>
        <v>373333.33333333331</v>
      </c>
      <c r="G8" s="35" t="s">
        <v>0</v>
      </c>
      <c r="H8" s="26"/>
    </row>
    <row r="9" spans="1:8" s="150" customFormat="1" x14ac:dyDescent="0.25">
      <c r="A9" s="26"/>
      <c r="B9" s="29" t="s">
        <v>232</v>
      </c>
      <c r="C9" s="30">
        <v>2015</v>
      </c>
      <c r="D9" s="31">
        <v>75</v>
      </c>
      <c r="E9" s="32">
        <v>20000000</v>
      </c>
      <c r="F9" s="45">
        <f t="shared" ref="F9:F21" si="0">E9/D9</f>
        <v>266666.66666666669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>
        <v>2015</v>
      </c>
      <c r="D10" s="31">
        <v>60</v>
      </c>
      <c r="E10" s="32">
        <v>6000000</v>
      </c>
      <c r="F10" s="45">
        <f t="shared" si="0"/>
        <v>100000</v>
      </c>
      <c r="G10" s="35" t="s">
        <v>0</v>
      </c>
      <c r="H10" s="26"/>
    </row>
    <row r="11" spans="1:8" s="150" customFormat="1" x14ac:dyDescent="0.25">
      <c r="A11" s="26"/>
      <c r="B11" s="29" t="s">
        <v>233</v>
      </c>
      <c r="C11" s="30">
        <v>2015</v>
      </c>
      <c r="D11" s="31">
        <v>75</v>
      </c>
      <c r="E11" s="32">
        <v>27900000</v>
      </c>
      <c r="F11" s="45">
        <f t="shared" si="0"/>
        <v>372000</v>
      </c>
      <c r="G11" s="35" t="s">
        <v>0</v>
      </c>
      <c r="H11" s="26"/>
    </row>
    <row r="12" spans="1:8" s="150" customFormat="1" x14ac:dyDescent="0.25">
      <c r="A12" s="26"/>
      <c r="B12" s="29" t="s">
        <v>213</v>
      </c>
      <c r="C12" s="30">
        <v>2015</v>
      </c>
      <c r="D12" s="31">
        <v>20</v>
      </c>
      <c r="E12" s="32">
        <v>500000</v>
      </c>
      <c r="F12" s="45">
        <f t="shared" si="0"/>
        <v>25000</v>
      </c>
      <c r="G12" s="35" t="s">
        <v>0</v>
      </c>
      <c r="H12" s="26"/>
    </row>
    <row r="13" spans="1:8" s="150" customFormat="1" x14ac:dyDescent="0.25">
      <c r="A13" s="26"/>
      <c r="B13" s="29" t="s">
        <v>227</v>
      </c>
      <c r="C13" s="30">
        <v>2015</v>
      </c>
      <c r="D13" s="31">
        <v>50</v>
      </c>
      <c r="E13" s="32">
        <v>7000000</v>
      </c>
      <c r="F13" s="45">
        <f t="shared" si="0"/>
        <v>140000</v>
      </c>
      <c r="G13" s="35" t="s">
        <v>0</v>
      </c>
      <c r="H13" s="26"/>
    </row>
    <row r="14" spans="1:8" s="150" customFormat="1" x14ac:dyDescent="0.25">
      <c r="A14" s="26"/>
      <c r="B14" s="29" t="s">
        <v>232</v>
      </c>
      <c r="C14" s="30">
        <v>2015</v>
      </c>
      <c r="D14" s="31">
        <v>75</v>
      </c>
      <c r="E14" s="32">
        <v>18000000</v>
      </c>
      <c r="F14" s="45">
        <f t="shared" si="0"/>
        <v>240000</v>
      </c>
      <c r="G14" s="35" t="s">
        <v>0</v>
      </c>
      <c r="H14" s="26"/>
    </row>
    <row r="15" spans="1:8" s="150" customFormat="1" x14ac:dyDescent="0.25">
      <c r="A15" s="26"/>
      <c r="B15" s="29" t="s">
        <v>232</v>
      </c>
      <c r="C15" s="30">
        <v>2016</v>
      </c>
      <c r="D15" s="31">
        <v>75</v>
      </c>
      <c r="E15" s="32">
        <v>28000000</v>
      </c>
      <c r="F15" s="45">
        <f t="shared" si="0"/>
        <v>373333.33333333331</v>
      </c>
      <c r="G15" s="35" t="s">
        <v>0</v>
      </c>
      <c r="H15" s="26"/>
    </row>
    <row r="16" spans="1:8" s="150" customFormat="1" x14ac:dyDescent="0.25">
      <c r="A16" s="26"/>
      <c r="B16" s="29" t="s">
        <v>232</v>
      </c>
      <c r="C16" s="30">
        <v>2016</v>
      </c>
      <c r="D16" s="31">
        <v>75</v>
      </c>
      <c r="E16" s="32">
        <v>17000000</v>
      </c>
      <c r="F16" s="45">
        <f t="shared" si="0"/>
        <v>226666.66666666666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>
        <v>2016</v>
      </c>
      <c r="D17" s="31">
        <v>60</v>
      </c>
      <c r="E17" s="32">
        <v>5000000</v>
      </c>
      <c r="F17" s="45">
        <f t="shared" si="0"/>
        <v>83333.333333333328</v>
      </c>
      <c r="G17" s="35" t="s">
        <v>0</v>
      </c>
      <c r="H17" s="26"/>
    </row>
    <row r="18" spans="1:8" s="150" customFormat="1" x14ac:dyDescent="0.25">
      <c r="A18" s="26"/>
      <c r="B18" s="29" t="s">
        <v>233</v>
      </c>
      <c r="C18" s="30">
        <v>2016</v>
      </c>
      <c r="D18" s="31">
        <v>75</v>
      </c>
      <c r="E18" s="32">
        <v>25000000</v>
      </c>
      <c r="F18" s="45">
        <f t="shared" si="0"/>
        <v>333333.33333333331</v>
      </c>
      <c r="G18" s="35" t="s">
        <v>0</v>
      </c>
      <c r="H18" s="26"/>
    </row>
    <row r="19" spans="1:8" s="150" customFormat="1" x14ac:dyDescent="0.25">
      <c r="A19" s="26"/>
      <c r="B19" s="29" t="s">
        <v>213</v>
      </c>
      <c r="C19" s="30">
        <v>2016</v>
      </c>
      <c r="D19" s="31">
        <v>20</v>
      </c>
      <c r="E19" s="32">
        <v>1000000</v>
      </c>
      <c r="F19" s="45">
        <f t="shared" si="0"/>
        <v>50000</v>
      </c>
      <c r="G19" s="35" t="s">
        <v>0</v>
      </c>
      <c r="H19" s="26"/>
    </row>
    <row r="20" spans="1:8" s="150" customFormat="1" x14ac:dyDescent="0.25">
      <c r="A20" s="26"/>
      <c r="B20" s="29" t="s">
        <v>227</v>
      </c>
      <c r="C20" s="30">
        <v>2016</v>
      </c>
      <c r="D20" s="31">
        <v>50</v>
      </c>
      <c r="E20" s="32">
        <v>7000000</v>
      </c>
      <c r="F20" s="45">
        <f t="shared" si="0"/>
        <v>140000</v>
      </c>
      <c r="G20" s="35" t="s">
        <v>0</v>
      </c>
      <c r="H20" s="26"/>
    </row>
    <row r="21" spans="1:8" s="150" customFormat="1" x14ac:dyDescent="0.25">
      <c r="A21" s="26"/>
      <c r="B21" s="29" t="s">
        <v>232</v>
      </c>
      <c r="C21" s="30">
        <v>2016</v>
      </c>
      <c r="D21" s="31">
        <v>75</v>
      </c>
      <c r="E21" s="32">
        <v>17000000</v>
      </c>
      <c r="F21" s="45">
        <f t="shared" si="0"/>
        <v>226666.66666666666</v>
      </c>
      <c r="G21" s="35" t="s">
        <v>0</v>
      </c>
      <c r="H21" s="26"/>
    </row>
    <row r="22" spans="1:8" s="150" customFormat="1" x14ac:dyDescent="0.25">
      <c r="A22" s="26"/>
      <c r="B22" s="109" t="s">
        <v>73</v>
      </c>
      <c r="C22" s="167"/>
      <c r="D22" s="168"/>
      <c r="E22" s="169"/>
      <c r="F22" s="46">
        <f>SUMIF(C8:C21,"2015",F8:F21)</f>
        <v>1517000</v>
      </c>
      <c r="G22" s="47" t="s">
        <v>0</v>
      </c>
      <c r="H22" s="26"/>
    </row>
    <row r="23" spans="1:8" s="150" customFormat="1" x14ac:dyDescent="0.25">
      <c r="A23" s="26"/>
      <c r="B23" s="107" t="s">
        <v>134</v>
      </c>
      <c r="C23" s="170"/>
      <c r="D23" s="171"/>
      <c r="E23" s="172"/>
      <c r="F23" s="46">
        <f>SUMIF(C8:C21,"2016",F8:F21)</f>
        <v>1433333.3333333335</v>
      </c>
      <c r="G23" s="47" t="s">
        <v>0</v>
      </c>
      <c r="H23" s="26"/>
    </row>
    <row r="24" spans="1:8" s="150" customFormat="1" x14ac:dyDescent="0.25">
      <c r="A24" s="26"/>
      <c r="B24" s="50" t="s">
        <v>36</v>
      </c>
      <c r="C24" s="173"/>
      <c r="D24" s="174"/>
      <c r="E24" s="174"/>
      <c r="F24" s="48">
        <f>F22+F23</f>
        <v>2950333.3333333335</v>
      </c>
      <c r="G24" s="49" t="s">
        <v>0</v>
      </c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166"/>
      <c r="D27" s="26"/>
      <c r="E27" s="26"/>
      <c r="F27" s="175"/>
      <c r="G27" s="175"/>
      <c r="H27" s="2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t="12" hidden="1" customHeight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Vejle Spildevand AS</v>
      </c>
      <c r="B1" s="56"/>
      <c r="C1" s="56"/>
      <c r="D1" s="178"/>
      <c r="E1" s="56"/>
    </row>
    <row r="2" spans="1:5" x14ac:dyDescent="0.25">
      <c r="A2" s="222" t="str">
        <f>'1. Forside'!A2</f>
        <v>S103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7" t="s">
        <v>123</v>
      </c>
      <c r="C4" s="267"/>
      <c r="D4" s="267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229">
        <v>33000</v>
      </c>
      <c r="D7" s="182" t="s">
        <v>0</v>
      </c>
      <c r="E7" s="56"/>
    </row>
    <row r="8" spans="1:5" x14ac:dyDescent="0.25">
      <c r="A8" s="56"/>
      <c r="B8" s="207" t="s">
        <v>247</v>
      </c>
      <c r="C8" s="229">
        <v>200000</v>
      </c>
      <c r="D8" s="182" t="s">
        <v>0</v>
      </c>
      <c r="E8" s="56"/>
    </row>
    <row r="9" spans="1:5" x14ac:dyDescent="0.25">
      <c r="A9" s="56"/>
      <c r="B9" s="207" t="s">
        <v>248</v>
      </c>
      <c r="C9" s="229">
        <v>170000</v>
      </c>
      <c r="D9" s="182" t="s">
        <v>0</v>
      </c>
      <c r="E9" s="56"/>
    </row>
    <row r="10" spans="1:5" x14ac:dyDescent="0.25">
      <c r="A10" s="56"/>
      <c r="B10" s="207" t="s">
        <v>251</v>
      </c>
      <c r="C10" s="229">
        <v>550000</v>
      </c>
      <c r="D10" s="182" t="s">
        <v>252</v>
      </c>
      <c r="E10" s="56"/>
    </row>
    <row r="11" spans="1:5" x14ac:dyDescent="0.25">
      <c r="A11" s="56"/>
      <c r="B11" s="207" t="s">
        <v>249</v>
      </c>
      <c r="C11" s="229">
        <v>5000000</v>
      </c>
      <c r="D11" s="182" t="s">
        <v>0</v>
      </c>
      <c r="E11" s="56"/>
    </row>
    <row r="12" spans="1:5" x14ac:dyDescent="0.25">
      <c r="A12" s="56"/>
      <c r="B12" s="207" t="s">
        <v>250</v>
      </c>
      <c r="C12" s="229">
        <v>3000000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8953000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8" t="s">
        <v>145</v>
      </c>
      <c r="C16" s="269"/>
      <c r="D16" s="270"/>
      <c r="E16" s="56"/>
    </row>
    <row r="17" spans="1:5" x14ac:dyDescent="0.25">
      <c r="A17" s="56"/>
      <c r="B17" s="53" t="s">
        <v>71</v>
      </c>
      <c r="C17" s="229">
        <v>160000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12000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172000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71" t="s">
        <v>146</v>
      </c>
      <c r="C22" s="272"/>
      <c r="D22" s="273"/>
      <c r="E22" s="56"/>
    </row>
    <row r="23" spans="1:5" x14ac:dyDescent="0.25">
      <c r="A23" s="56"/>
      <c r="B23" s="108" t="s">
        <v>147</v>
      </c>
      <c r="C23" s="19">
        <v>14675368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8660000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6015368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2015-10-08T10:43:38Z</dcterms:modified>
</cp:coreProperties>
</file>