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C26" i="8" l="1"/>
  <c r="E31" i="19" l="1"/>
  <c r="C36" i="19" l="1"/>
  <c r="E36" i="19" s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49" i="7" l="1"/>
  <c r="C9" i="12" l="1"/>
  <c r="C11" i="12" s="1"/>
  <c r="C32" i="8" s="1"/>
  <c r="E32" i="8" s="1"/>
  <c r="C9" i="13" l="1"/>
  <c r="F8" i="2" l="1"/>
  <c r="F8" i="7"/>
  <c r="F48" i="7" s="1"/>
  <c r="F28" i="2" l="1"/>
  <c r="C9" i="10" s="1"/>
  <c r="C15" i="11" l="1"/>
  <c r="C29" i="8" s="1"/>
  <c r="C15" i="13"/>
  <c r="C27" i="8" s="1"/>
  <c r="C14" i="4"/>
  <c r="C25" i="8" s="1"/>
  <c r="C24" i="3"/>
  <c r="C23" i="8" s="1"/>
  <c r="F50" i="7"/>
  <c r="C18" i="8" s="1"/>
  <c r="C18" i="3"/>
  <c r="C22" i="8" s="1"/>
  <c r="C12" i="3"/>
  <c r="C21" i="8" s="1"/>
  <c r="C8" i="4"/>
  <c r="C24" i="8" s="1"/>
  <c r="C10" i="10"/>
  <c r="C17" i="8" s="1"/>
  <c r="F30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<sst xmlns="http://schemas.openxmlformats.org/spreadsheetml/2006/main" count="518" uniqueCount="231">
  <si>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</si>
  <si>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</si>
  <si>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</si>
  <si>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</si>
  <si>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</si>
  <si>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</si>
  <si>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</si>
  <si>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</si>
  <si>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</si>
  <si>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</si>
  <si>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</si>
  <si>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</si>
  <si>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</si>
  <si>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</si>
  <si>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</si>
  <si>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</si>
  <si>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</si>
  <si>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</si>
  <si>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</si>
  <si>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</si>
  <si>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</si>
  <si>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</si>
  <si>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</si>
  <si>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</si>
  <si>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</si>
  <si>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</si>
  <si>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</si>
  <si>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</si>
  <si>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</si>
  <si>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</si>
  <si>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</si>
  <si>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</si>
  <si>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</si>
  <si>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</si>
  <si>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</si>
  <si>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</si>
  <si>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</si>
  <si>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</si>
  <si>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</si>
  <si>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</si>
  <si>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</si>
  <si>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</si>
  <si>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</si>
  <si>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</si>
  <si>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</si>
  <si>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</si>
  <si>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</si>
  <si>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</si>
  <si>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</si>
  <si>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</si>
  <si>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</si>
  <si>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</si>
  <si>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</si>
  <si>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</si>
  <si>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</si>
  <si>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</si>
  <si>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</si>
  <si>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</si>
  <si>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</si>
  <si>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</si>
  <si>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</si>
  <si>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</si>
  <si>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</si>
  <si>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</si>
  <si>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</si>
  <si>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</si>
  <si>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</si>
  <si>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</si>
  <si>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</si>
  <si>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</si>
  <si>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</si>
  <si>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</si>
  <si>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</si>
  <si>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</si>
  <si>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</si>
  <si>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</si>
  <si>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</si>
  <si>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</si>
  <si>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</si>
  <si>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</si>
  <si>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</si>
  <si>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</si>
  <si>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</si>
  <si>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</si>
  <si>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</si>
  <si>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</si>
  <si>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</si>
  <si>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</si>
  <si>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</si>
  <si>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</si>
  <si>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</si>
  <si>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</si>
  <si>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</si>
  <si>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</si>
  <si>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</si>
  <si>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</si>
  <si>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</si>
  <si>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</si>
  <si>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</si>
  <si>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</si>
  <si>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</si>
  <si>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</si>
  <si>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</si>
  <si>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</si>
  <si>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</si>
  <si>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</si>
  <si>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</si>
  <si>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</si>
  <si>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</si>
  <si>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</si>
  <si>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</si>
  <si>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</si>
  <si>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</si>
  <si>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</si>
  <si>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</si>
  <si>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</si>
  <si>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</si>
  <si>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</si>
  <si>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</si>
  <si>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</si>
  <si>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</si>
  <si>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</si>
  <si>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</si>
  <si>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</si>
  <si>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</si>
  <si>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</si>
  <si>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</si>
  <si>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</si>
  <si>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</si>
  <si>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</si>
  <si>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</si>
  <si>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</si>
  <si>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</si>
  <si>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</si>
  <si>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</si>
  <si>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</si>
  <si>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</si>
  <si>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</si>
  <si>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</si>
  <si>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</si>
  <si>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</si>
  <si>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</si>
  <si>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</si>
  <si>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</si>
  <si>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</si>
  <si>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</si>
  <si>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</si>
  <si>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</si>
  <si>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</si>
  <si>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</si>
  <si>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</si>
  <si>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</si>
  <si>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</si>
  <si>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</si>
  <si>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</si>
  <si>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</si>
  <si>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</si>
  <si>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</si>
  <si>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</si>
  <si>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</si>
  <si>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</si>
  <si>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</si>
  <si>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</si>
  <si>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</si>
  <si>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</si>
  <si>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</si>
  <si>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</si>
  <si>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</si>
  <si>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</si>
  <si>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</si>
  <si>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</si>
  <si>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</si>
  <si>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</si>
  <si>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</si>
  <si>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</si>
  <si>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</si>
  <si>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</si>
  <si>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</si>
  <si>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</si>
  <si>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</si>
  <si>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</si>
  <si>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</si>
  <si>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</si>
  <si>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</si>
  <si>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</si>
  <si>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</si>
  <si>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</si>
  <si>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</si>
  <si>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Mindre renseanlæg &lt; 5.000 PE uden mulighed for opdeling</t>
  </si>
  <si>
    <t>Beluftningstanke, Konstruktioner</t>
  </si>
  <si>
    <t>Værksteder, garager</t>
  </si>
  <si>
    <t>Efterklaringstanke, Mek/El</t>
  </si>
  <si>
    <t>Forafvanding, slam, Mek/EL</t>
  </si>
  <si>
    <t xml:space="preserve">Ø 200 mm &lt; Ledningsnet ≤ Ø 500 mm </t>
  </si>
  <si>
    <t>Arbejdsplads</t>
  </si>
  <si>
    <t>Installationer "mekaniske riste og SRO" Miljøklasse A. (20-30 m2) - Mek/EL</t>
  </si>
  <si>
    <t>Jordbassin Klasse A</t>
  </si>
  <si>
    <t>Pumpestationer i underjordiske bygværker (&lt;50 m2), Mek/El</t>
  </si>
  <si>
    <t>Pumpestationer i brønde (&lt; 6,25 m2), Konstruktioner</t>
  </si>
  <si>
    <t>Pumpestationer i brønde (&lt; 6,25 m2), Mek/EL</t>
  </si>
  <si>
    <t>Pumpestationer i brønde (&lt; 6,25 m2), SRO</t>
  </si>
  <si>
    <t>Strømpeforing Ø 200 mm &lt; Ledningsnet ≤ Ø 500 mm</t>
  </si>
  <si>
    <t>Strømpeforing Ø 800 mm &lt; Ledningsnet ≤ Ø 1000 mm</t>
  </si>
  <si>
    <t>Tryksatte minipumpestationer (husstandssystemer)</t>
  </si>
  <si>
    <t xml:space="preserve">Ledningsnet ≤ Ø 200 mm </t>
  </si>
  <si>
    <t>2014</t>
  </si>
  <si>
    <t>40</t>
  </si>
  <si>
    <t>60</t>
  </si>
  <si>
    <t>75</t>
  </si>
  <si>
    <t>20</t>
  </si>
  <si>
    <t>5</t>
  </si>
  <si>
    <t>50</t>
  </si>
  <si>
    <t>10</t>
  </si>
  <si>
    <t>30</t>
  </si>
  <si>
    <t>Beluftningstanke, Mek/EL</t>
  </si>
  <si>
    <t>Administrationbygninger</t>
  </si>
  <si>
    <t>Forklaring, Mek/EL</t>
  </si>
  <si>
    <t>Indløb med riste, Mek/EL</t>
  </si>
  <si>
    <t>Rådnetanke, slam, Mek/EL</t>
  </si>
  <si>
    <t>Pumpestationer m. overbygning (&lt; 20 m2), Konstruktioner</t>
  </si>
  <si>
    <t>Pumpestationer m. overbygning (&lt; 20 m2), Mek/EL</t>
  </si>
  <si>
    <t>Pumpestationer m. overbygning (&lt; 20 m2), SRO</t>
  </si>
  <si>
    <t>Installationer "mekaniske riste og SRO" Miljøklasse A. (7-20 m2) - Mek/EL</t>
  </si>
  <si>
    <t>Rottebekæmpelse</t>
  </si>
  <si>
    <t>Ejendomsskatter</t>
  </si>
  <si>
    <t>Spildevandsafgift</t>
  </si>
  <si>
    <t>Køb af ydelser og produkter, der er omfattet af prisloftreguleringen, hos et andet selskab</t>
  </si>
  <si>
    <t>Deponeringsafgift - slam</t>
  </si>
  <si>
    <t>Vestforsyning Spildevand AS</t>
  </si>
  <si>
    <t>S104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</si>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</sst>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6" t="s">
        <v>58</v>
      </c>
      <c r="E8" s="256"/>
      <c r="F8" s="256"/>
      <c r="G8" s="123"/>
      <c r="H8" s="123"/>
      <c r="I8" s="123"/>
    </row>
    <row r="9" spans="1:9" x14ac:dyDescent="0.25">
      <c r="A9" s="121"/>
      <c r="B9" s="121"/>
      <c r="C9" s="121"/>
      <c r="D9" s="261" t="s">
        <v>107</v>
      </c>
      <c r="E9" s="261"/>
      <c r="F9" s="26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7" t="s">
        <v>59</v>
      </c>
      <c r="E13" s="257"/>
      <c r="F13" s="257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8" t="s">
        <v>60</v>
      </c>
      <c r="E16" s="259"/>
      <c r="F16" s="260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2" t="s">
        <v>132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3" t="s">
        <v>44</v>
      </c>
      <c r="E19" s="254"/>
      <c r="F19" s="255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3" t="s">
        <v>61</v>
      </c>
      <c r="E20" s="254"/>
      <c r="F20" s="255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3" t="s">
        <v>88</v>
      </c>
      <c r="E21" s="254"/>
      <c r="F21" s="255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3" t="s">
        <v>62</v>
      </c>
      <c r="E22" s="254"/>
      <c r="F22" s="255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0" t="s">
        <v>42</v>
      </c>
      <c r="E23" s="251"/>
      <c r="F23" s="25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7" t="s">
        <v>63</v>
      </c>
      <c r="E24" s="248"/>
      <c r="F24" s="24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4" t="s">
        <v>64</v>
      </c>
      <c r="E25" s="245"/>
      <c r="F25" s="24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1" t="s">
        <v>43</v>
      </c>
      <c r="E26" s="242"/>
      <c r="F26" s="24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8" t="s">
        <v>65</v>
      </c>
      <c r="E27" s="239"/>
      <c r="F27" s="24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29" t="s">
        <v>142</v>
      </c>
      <c r="E28" s="230"/>
      <c r="F28" s="231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5" t="s">
        <v>143</v>
      </c>
      <c r="E29" s="236"/>
      <c r="F29" s="23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Vestforsyning Spildevand AS</v>
      </c>
      <c r="B1" s="56"/>
      <c r="C1" s="56"/>
      <c r="D1" s="56"/>
      <c r="E1" s="56"/>
    </row>
    <row r="2" spans="1:5" x14ac:dyDescent="0.25">
      <c r="A2" s="222" t="str">
        <f>'1. Forside'!A2</f>
        <v>S104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223</v>
      </c>
      <c r="C7" s="51">
        <v>720000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720000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Vestforsyning Spildevand AS</v>
      </c>
      <c r="B1" s="26"/>
      <c r="C1" s="26"/>
      <c r="D1" s="26"/>
      <c r="E1" s="26"/>
    </row>
    <row r="2" spans="1:5" x14ac:dyDescent="0.25">
      <c r="A2" s="223" t="str">
        <f>'1. Forside'!A2</f>
        <v>S104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Vestforsyning Spildevand AS</v>
      </c>
      <c r="B1" s="26"/>
      <c r="C1" s="26"/>
      <c r="D1" s="26"/>
      <c r="E1" s="26"/>
    </row>
    <row r="2" spans="1:5" x14ac:dyDescent="0.25">
      <c r="A2" s="223" t="str">
        <f>'1. Forside'!A2</f>
        <v>S104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1206000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500000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706000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-952357.6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-962357.6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Vestforsyning Spildevand AS</v>
      </c>
      <c r="B1" s="26"/>
      <c r="C1" s="26"/>
      <c r="D1" s="26"/>
      <c r="E1" s="26"/>
    </row>
    <row r="2" spans="1:5" x14ac:dyDescent="0.25">
      <c r="A2" s="223" t="str">
        <f>'1. Forside'!A2</f>
        <v>S104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-25353311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-13450353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-11902958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-2380591.6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Vestforsyning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132982809.50391278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64886869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1846009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-464326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2497020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68765572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10441714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10441714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39975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-1743613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-26853742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-349650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-28947005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50300256</v>
      </c>
      <c r="D27" s="79" t="s">
        <v>0</v>
      </c>
      <c r="E27" s="10">
        <f>IF(C27&lt;0,0,-C27)</f>
        <v>-50300256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83176498.120000005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83176498.120000005</v>
      </c>
      <c r="D36" s="79" t="s">
        <v>0</v>
      </c>
      <c r="E36" s="10">
        <f>-C36</f>
        <v>-83176498.120000005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-493944.61608722806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Vestforsyning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2324550</v>
      </c>
      <c r="D7" s="224" t="s">
        <v>0</v>
      </c>
      <c r="E7" s="225">
        <v>0</v>
      </c>
      <c r="F7" s="224" t="s">
        <v>0</v>
      </c>
      <c r="G7" s="225">
        <v>39975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2324550</v>
      </c>
      <c r="F8" s="224" t="s">
        <v>0</v>
      </c>
      <c r="G8" s="226">
        <v>39975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2324550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Vestforsyning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41002364.870327279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-155808.98650724365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40846555.883820035</v>
      </c>
      <c r="D13" s="79" t="s">
        <v>0</v>
      </c>
      <c r="E13" s="6">
        <f>C13</f>
        <v>40846555.883820035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63514230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230</v>
      </c>
      <c r="C16" s="14">
        <f>'6. Gennemførte investeringer'!F30</f>
        <v>5790479.9349999987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1906559.4733333327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investeringer'!F50</f>
        <v>2294416.6666666665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73505686.075000003</v>
      </c>
      <c r="D19" s="79" t="s">
        <v>0</v>
      </c>
      <c r="E19" s="8">
        <f>C19</f>
        <v>73505686.075000003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3389500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180600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-100220.18000000017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720000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706000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-962357.6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3933522.22</v>
      </c>
      <c r="D30" s="79" t="s">
        <v>0</v>
      </c>
      <c r="E30" s="6">
        <f>C30</f>
        <v>3933522.22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-2380591.6</v>
      </c>
      <c r="D32" s="79" t="s">
        <v>0</v>
      </c>
      <c r="E32" s="10">
        <f>C32</f>
        <v>-2380591.6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-493944.61608722806</v>
      </c>
      <c r="D34" s="79" t="s">
        <v>0</v>
      </c>
      <c r="E34" s="12">
        <f>C34</f>
        <v>-493944.61608722806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115411227.96273282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3423559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33.710892075390788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Vestforsyning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41002364.870327279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41002364.870327279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41002364.870327279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-155808.98650724365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Vestforsyning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39263864.599825405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40846555.883820035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41002364.870327279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Vestforsyning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2569651836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63514230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63514230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Vestforsyning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205</v>
      </c>
      <c r="D8" s="31" t="s">
        <v>206</v>
      </c>
      <c r="E8" s="32">
        <v>1338230</v>
      </c>
      <c r="F8" s="34">
        <f t="shared" ref="F8" si="0">E8/D8</f>
        <v>33455.75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205</v>
      </c>
      <c r="D9" s="31" t="s">
        <v>207</v>
      </c>
      <c r="E9" s="32">
        <v>2805781</v>
      </c>
      <c r="F9" s="34">
        <f t="shared" ref="F9:F27" si="1">E9/D9</f>
        <v>46763.01666666667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205</v>
      </c>
      <c r="D10" s="31" t="s">
        <v>208</v>
      </c>
      <c r="E10" s="32">
        <v>1717741</v>
      </c>
      <c r="F10" s="34">
        <f t="shared" si="1"/>
        <v>22903.213333333333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205</v>
      </c>
      <c r="D11" s="31" t="s">
        <v>209</v>
      </c>
      <c r="E11" s="32">
        <v>191922</v>
      </c>
      <c r="F11" s="34">
        <f t="shared" si="1"/>
        <v>9596.1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205</v>
      </c>
      <c r="D12" s="31" t="s">
        <v>209</v>
      </c>
      <c r="E12" s="32">
        <v>1582470</v>
      </c>
      <c r="F12" s="34">
        <f t="shared" si="1"/>
        <v>79123.5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205</v>
      </c>
      <c r="D13" s="31" t="s">
        <v>208</v>
      </c>
      <c r="E13" s="32">
        <v>1052021</v>
      </c>
      <c r="F13" s="34">
        <f t="shared" si="1"/>
        <v>14026.946666666667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205</v>
      </c>
      <c r="D14" s="31" t="s">
        <v>210</v>
      </c>
      <c r="E14" s="32">
        <v>232191</v>
      </c>
      <c r="F14" s="34">
        <f t="shared" si="1"/>
        <v>46438.2</v>
      </c>
      <c r="G14" s="35" t="s">
        <v>0</v>
      </c>
      <c r="H14" s="26"/>
    </row>
    <row r="15" spans="1:8" s="150" customFormat="1" ht="26.25" x14ac:dyDescent="0.25">
      <c r="A15" s="26"/>
      <c r="B15" s="29" t="s">
        <v>195</v>
      </c>
      <c r="C15" s="30" t="s">
        <v>205</v>
      </c>
      <c r="D15" s="31" t="s">
        <v>209</v>
      </c>
      <c r="E15" s="32">
        <v>1202091</v>
      </c>
      <c r="F15" s="34">
        <f t="shared" si="1"/>
        <v>60104.55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205</v>
      </c>
      <c r="D16" s="31" t="s">
        <v>211</v>
      </c>
      <c r="E16" s="32">
        <v>1238524</v>
      </c>
      <c r="F16" s="34">
        <f t="shared" si="1"/>
        <v>24770.48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205</v>
      </c>
      <c r="D17" s="31" t="s">
        <v>209</v>
      </c>
      <c r="E17" s="32">
        <v>2226932</v>
      </c>
      <c r="F17" s="34">
        <f t="shared" si="1"/>
        <v>111346.6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205</v>
      </c>
      <c r="D18" s="31" t="s">
        <v>211</v>
      </c>
      <c r="E18" s="32">
        <v>4792784</v>
      </c>
      <c r="F18" s="34">
        <f t="shared" si="1"/>
        <v>95855.679999999993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205</v>
      </c>
      <c r="D19" s="31" t="s">
        <v>209</v>
      </c>
      <c r="E19" s="32">
        <v>4792784</v>
      </c>
      <c r="F19" s="34">
        <f t="shared" si="1"/>
        <v>239639.2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205</v>
      </c>
      <c r="D20" s="31" t="s">
        <v>212</v>
      </c>
      <c r="E20" s="32">
        <v>4792784</v>
      </c>
      <c r="F20" s="34">
        <f t="shared" si="1"/>
        <v>479278.4</v>
      </c>
      <c r="G20" s="35" t="s">
        <v>0</v>
      </c>
      <c r="H20" s="26"/>
    </row>
    <row r="21" spans="1:8" s="150" customFormat="1" x14ac:dyDescent="0.25">
      <c r="A21" s="26"/>
      <c r="B21" s="29" t="s">
        <v>199</v>
      </c>
      <c r="C21" s="30" t="s">
        <v>205</v>
      </c>
      <c r="D21" s="31" t="s">
        <v>209</v>
      </c>
      <c r="E21" s="32">
        <v>290598</v>
      </c>
      <c r="F21" s="34">
        <f t="shared" si="1"/>
        <v>14529.9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205</v>
      </c>
      <c r="D22" s="31" t="s">
        <v>211</v>
      </c>
      <c r="E22" s="32">
        <v>6980486</v>
      </c>
      <c r="F22" s="34">
        <f t="shared" si="1"/>
        <v>139609.72</v>
      </c>
      <c r="G22" s="35" t="s">
        <v>0</v>
      </c>
      <c r="H22" s="26"/>
    </row>
    <row r="23" spans="1:8" s="150" customFormat="1" x14ac:dyDescent="0.25">
      <c r="A23" s="26"/>
      <c r="B23" s="29" t="s">
        <v>193</v>
      </c>
      <c r="C23" s="30" t="s">
        <v>205</v>
      </c>
      <c r="D23" s="31" t="s">
        <v>208</v>
      </c>
      <c r="E23" s="32">
        <v>41226583</v>
      </c>
      <c r="F23" s="34">
        <f t="shared" si="1"/>
        <v>549687.77333333332</v>
      </c>
      <c r="G23" s="35" t="s">
        <v>0</v>
      </c>
      <c r="H23" s="26"/>
    </row>
    <row r="24" spans="1:8" s="150" customFormat="1" x14ac:dyDescent="0.25">
      <c r="A24" s="26"/>
      <c r="B24" s="29" t="s">
        <v>202</v>
      </c>
      <c r="C24" s="30" t="s">
        <v>205</v>
      </c>
      <c r="D24" s="31" t="s">
        <v>211</v>
      </c>
      <c r="E24" s="32">
        <v>1988045</v>
      </c>
      <c r="F24" s="34">
        <f t="shared" si="1"/>
        <v>39760.9</v>
      </c>
      <c r="G24" s="35" t="s">
        <v>0</v>
      </c>
      <c r="H24" s="26"/>
    </row>
    <row r="25" spans="1:8" s="150" customFormat="1" x14ac:dyDescent="0.25">
      <c r="A25" s="26"/>
      <c r="B25" s="29" t="s">
        <v>203</v>
      </c>
      <c r="C25" s="30" t="s">
        <v>205</v>
      </c>
      <c r="D25" s="31" t="s">
        <v>213</v>
      </c>
      <c r="E25" s="32">
        <v>1130621</v>
      </c>
      <c r="F25" s="34">
        <f t="shared" si="1"/>
        <v>37687.366666666669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205</v>
      </c>
      <c r="D26" s="31" t="s">
        <v>208</v>
      </c>
      <c r="E26" s="32">
        <v>1130621</v>
      </c>
      <c r="F26" s="34">
        <f t="shared" si="1"/>
        <v>15074.946666666667</v>
      </c>
      <c r="G26" s="35" t="s">
        <v>0</v>
      </c>
      <c r="H26" s="26"/>
    </row>
    <row r="27" spans="1:8" s="150" customFormat="1" x14ac:dyDescent="0.25">
      <c r="A27" s="26"/>
      <c r="B27" s="29" t="s">
        <v>204</v>
      </c>
      <c r="C27" s="30" t="s">
        <v>205</v>
      </c>
      <c r="D27" s="31" t="s">
        <v>208</v>
      </c>
      <c r="E27" s="32">
        <v>17238937</v>
      </c>
      <c r="F27" s="34">
        <f t="shared" si="1"/>
        <v>229852.49333333335</v>
      </c>
      <c r="G27" s="35" t="s">
        <v>0</v>
      </c>
      <c r="H27" s="26"/>
    </row>
    <row r="28" spans="1:8" s="150" customFormat="1" x14ac:dyDescent="0.25">
      <c r="A28" s="26"/>
      <c r="B28" s="23" t="s">
        <v>72</v>
      </c>
      <c r="C28" s="160"/>
      <c r="D28" s="160"/>
      <c r="E28" s="160"/>
      <c r="F28" s="36">
        <f>SUM(F8:F27)</f>
        <v>2289504.7366666663</v>
      </c>
      <c r="G28" s="37" t="s">
        <v>0</v>
      </c>
      <c r="H28" s="26"/>
    </row>
    <row r="29" spans="1:8" s="150" customFormat="1" x14ac:dyDescent="0.25">
      <c r="A29" s="26"/>
      <c r="B29" s="107" t="s">
        <v>136</v>
      </c>
      <c r="C29" s="161"/>
      <c r="D29" s="161"/>
      <c r="E29" s="161"/>
      <c r="F29" s="66">
        <v>3500975.1983333328</v>
      </c>
      <c r="G29" s="37" t="s">
        <v>0</v>
      </c>
      <c r="H29" s="26"/>
    </row>
    <row r="30" spans="1:8" s="150" customFormat="1" x14ac:dyDescent="0.25">
      <c r="A30" s="26"/>
      <c r="B30" s="39" t="s">
        <v>69</v>
      </c>
      <c r="C30" s="162"/>
      <c r="D30" s="162"/>
      <c r="E30" s="163"/>
      <c r="F30" s="38">
        <f>F28+F29</f>
        <v>5790479.9349999987</v>
      </c>
      <c r="G30" s="38" t="s">
        <v>0</v>
      </c>
      <c r="H30" s="26"/>
    </row>
    <row r="31" spans="1:8" s="150" customFormat="1" x14ac:dyDescent="0.25">
      <c r="A31" s="26"/>
      <c r="B31" s="26"/>
      <c r="C31" s="26"/>
      <c r="D31" s="26"/>
      <c r="E31" s="26"/>
      <c r="F31" s="26"/>
      <c r="G31" s="26"/>
      <c r="H31" s="26"/>
    </row>
    <row r="32" spans="1:8" s="150" customFormat="1" x14ac:dyDescent="0.25">
      <c r="A32" s="26"/>
      <c r="B32" s="26"/>
      <c r="C32" s="26"/>
      <c r="D32" s="26"/>
      <c r="E32" s="26"/>
      <c r="F32" s="26"/>
      <c r="G32" s="26"/>
      <c r="H32" s="26"/>
    </row>
    <row r="33" spans="1:8" s="150" customFormat="1" x14ac:dyDescent="0.25">
      <c r="A33" s="26"/>
      <c r="B33" s="26"/>
      <c r="C33" s="26"/>
      <c r="D33" s="26"/>
      <c r="E33" s="26"/>
      <c r="F33" s="26"/>
      <c r="G33" s="26"/>
      <c r="H33" s="26"/>
    </row>
    <row r="34" spans="1:8" s="150" customFormat="1" hidden="1" x14ac:dyDescent="0.25"/>
    <row r="35" spans="1:8" s="150" customFormat="1" hidden="1" x14ac:dyDescent="0.25"/>
    <row r="36" spans="1:8" s="150" customFormat="1" hidden="1" x14ac:dyDescent="0.25"/>
    <row r="37" spans="1:8" s="150" customFormat="1" ht="14.45" hidden="1" customHeight="1" x14ac:dyDescent="0.25"/>
    <row r="38" spans="1:8" s="150" customFormat="1" ht="14.45" hidden="1" customHeight="1" x14ac:dyDescent="0.25"/>
    <row r="39" spans="1:8" s="150" customFormat="1" ht="15" hidden="1" customHeight="1" x14ac:dyDescent="0.25"/>
    <row r="40" spans="1:8" s="150" customFormat="1" ht="15" hidden="1" customHeight="1" x14ac:dyDescent="0.25"/>
    <row r="41" spans="1:8" s="150" customFormat="1" ht="15" hidden="1" customHeight="1" x14ac:dyDescent="0.25"/>
    <row r="42" spans="1:8" s="150" customFormat="1" ht="15" hidden="1" customHeight="1" x14ac:dyDescent="0.25"/>
    <row r="43" spans="1:8" s="150" customFormat="1" ht="15" hidden="1" customHeight="1" x14ac:dyDescent="0.25"/>
    <row r="44" spans="1:8" s="150" customFormat="1" hidden="1" x14ac:dyDescent="0.25"/>
    <row r="45" spans="1:8" s="150" customFormat="1" hidden="1" x14ac:dyDescent="0.25"/>
    <row r="46" spans="1:8" s="150" customFormat="1" hidden="1" x14ac:dyDescent="0.25"/>
    <row r="47" spans="1:8" s="150" customFormat="1" hidden="1" x14ac:dyDescent="0.25"/>
    <row r="48" spans="1: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Vestforsyning Spildevand AS</v>
      </c>
      <c r="B1" s="164"/>
      <c r="C1" s="164"/>
      <c r="D1" s="164"/>
      <c r="E1" s="164"/>
    </row>
    <row r="2" spans="1:5" x14ac:dyDescent="0.25">
      <c r="A2" s="1" t="str">
        <f>'1. Forside'!A2</f>
        <v>S104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1163417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1509033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investeringer'!F28</f>
        <v>2289504.7366666663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1906559.4733333327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Vestforsyning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214</v>
      </c>
      <c r="C8" s="30">
        <v>2015</v>
      </c>
      <c r="D8" s="31">
        <v>20</v>
      </c>
      <c r="E8" s="32">
        <v>2300000</v>
      </c>
      <c r="F8" s="45">
        <f>E8/D8</f>
        <v>115000</v>
      </c>
      <c r="G8" s="35" t="s">
        <v>0</v>
      </c>
      <c r="H8" s="26"/>
    </row>
    <row r="9" spans="1:8" s="150" customFormat="1" x14ac:dyDescent="0.25">
      <c r="A9" s="26"/>
      <c r="B9" s="29" t="s">
        <v>215</v>
      </c>
      <c r="C9" s="30">
        <v>2015</v>
      </c>
      <c r="D9" s="31">
        <v>75</v>
      </c>
      <c r="E9" s="32">
        <v>800000</v>
      </c>
      <c r="F9" s="45">
        <f t="shared" ref="F9:F47" si="0">E9/D9</f>
        <v>10666.666666666666</v>
      </c>
      <c r="G9" s="35" t="s">
        <v>0</v>
      </c>
      <c r="H9" s="26"/>
    </row>
    <row r="10" spans="1:8" s="150" customFormat="1" x14ac:dyDescent="0.25">
      <c r="A10" s="26"/>
      <c r="B10" s="29" t="s">
        <v>216</v>
      </c>
      <c r="C10" s="30">
        <v>2015</v>
      </c>
      <c r="D10" s="31">
        <v>20</v>
      </c>
      <c r="E10" s="32">
        <v>300000</v>
      </c>
      <c r="F10" s="45">
        <f t="shared" si="0"/>
        <v>15000</v>
      </c>
      <c r="G10" s="35" t="s">
        <v>0</v>
      </c>
      <c r="H10" s="26"/>
    </row>
    <row r="11" spans="1:8" s="150" customFormat="1" x14ac:dyDescent="0.25">
      <c r="A11" s="26"/>
      <c r="B11" s="29" t="s">
        <v>217</v>
      </c>
      <c r="C11" s="30">
        <v>2015</v>
      </c>
      <c r="D11" s="31">
        <v>20</v>
      </c>
      <c r="E11" s="32">
        <v>750000</v>
      </c>
      <c r="F11" s="45">
        <f t="shared" si="0"/>
        <v>37500</v>
      </c>
      <c r="G11" s="35" t="s">
        <v>0</v>
      </c>
      <c r="H11" s="26"/>
    </row>
    <row r="12" spans="1:8" s="150" customFormat="1" x14ac:dyDescent="0.25">
      <c r="A12" s="26"/>
      <c r="B12" s="29" t="s">
        <v>218</v>
      </c>
      <c r="C12" s="30">
        <v>2015</v>
      </c>
      <c r="D12" s="31">
        <v>20</v>
      </c>
      <c r="E12" s="32">
        <v>400000</v>
      </c>
      <c r="F12" s="45">
        <f t="shared" si="0"/>
        <v>20000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>
        <v>2015</v>
      </c>
      <c r="D13" s="31">
        <v>20</v>
      </c>
      <c r="E13" s="32">
        <v>400000</v>
      </c>
      <c r="F13" s="45">
        <f t="shared" si="0"/>
        <v>20000</v>
      </c>
      <c r="G13" s="35" t="s">
        <v>0</v>
      </c>
      <c r="H13" s="26"/>
    </row>
    <row r="14" spans="1:8" s="150" customFormat="1" x14ac:dyDescent="0.25">
      <c r="A14" s="26"/>
      <c r="B14" s="29" t="s">
        <v>217</v>
      </c>
      <c r="C14" s="30">
        <v>2015</v>
      </c>
      <c r="D14" s="31">
        <v>20</v>
      </c>
      <c r="E14" s="32">
        <v>300000</v>
      </c>
      <c r="F14" s="45">
        <f t="shared" si="0"/>
        <v>15000</v>
      </c>
      <c r="G14" s="35" t="s">
        <v>0</v>
      </c>
      <c r="H14" s="26"/>
    </row>
    <row r="15" spans="1:8" s="150" customFormat="1" ht="26.25" x14ac:dyDescent="0.25">
      <c r="A15" s="26"/>
      <c r="B15" s="29" t="s">
        <v>195</v>
      </c>
      <c r="C15" s="30">
        <v>2015</v>
      </c>
      <c r="D15" s="31">
        <v>20</v>
      </c>
      <c r="E15" s="32">
        <v>200000</v>
      </c>
      <c r="F15" s="45">
        <f t="shared" si="0"/>
        <v>10000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>
        <v>2015</v>
      </c>
      <c r="D16" s="31">
        <v>50</v>
      </c>
      <c r="E16" s="32">
        <v>6800000</v>
      </c>
      <c r="F16" s="45">
        <f t="shared" si="0"/>
        <v>136000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>
        <v>2015</v>
      </c>
      <c r="D17" s="31">
        <v>20</v>
      </c>
      <c r="E17" s="32">
        <v>750000</v>
      </c>
      <c r="F17" s="45">
        <f t="shared" si="0"/>
        <v>37500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>
        <v>2015</v>
      </c>
      <c r="D18" s="31">
        <v>50</v>
      </c>
      <c r="E18" s="32">
        <v>200000</v>
      </c>
      <c r="F18" s="45">
        <f t="shared" si="0"/>
        <v>4000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>
        <v>2015</v>
      </c>
      <c r="D19" s="31">
        <v>20</v>
      </c>
      <c r="E19" s="32">
        <v>200000</v>
      </c>
      <c r="F19" s="45">
        <f t="shared" si="0"/>
        <v>10000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>
        <v>2015</v>
      </c>
      <c r="D20" s="31">
        <v>10</v>
      </c>
      <c r="E20" s="32">
        <v>200000</v>
      </c>
      <c r="F20" s="45">
        <f t="shared" si="0"/>
        <v>20000</v>
      </c>
      <c r="G20" s="35" t="s">
        <v>0</v>
      </c>
      <c r="H20" s="26"/>
    </row>
    <row r="21" spans="1:8" s="150" customFormat="1" x14ac:dyDescent="0.25">
      <c r="A21" s="26"/>
      <c r="B21" s="29" t="s">
        <v>219</v>
      </c>
      <c r="C21" s="30">
        <v>2015</v>
      </c>
      <c r="D21" s="31">
        <v>50</v>
      </c>
      <c r="E21" s="32">
        <v>300000</v>
      </c>
      <c r="F21" s="45">
        <f t="shared" si="0"/>
        <v>6000</v>
      </c>
      <c r="G21" s="35" t="s">
        <v>0</v>
      </c>
      <c r="H21" s="26"/>
    </row>
    <row r="22" spans="1:8" s="150" customFormat="1" x14ac:dyDescent="0.25">
      <c r="A22" s="26"/>
      <c r="B22" s="29" t="s">
        <v>220</v>
      </c>
      <c r="C22" s="30">
        <v>2015</v>
      </c>
      <c r="D22" s="31">
        <v>20</v>
      </c>
      <c r="E22" s="32">
        <v>300000</v>
      </c>
      <c r="F22" s="45">
        <f t="shared" si="0"/>
        <v>15000</v>
      </c>
      <c r="G22" s="35" t="s">
        <v>0</v>
      </c>
      <c r="H22" s="26"/>
    </row>
    <row r="23" spans="1:8" s="150" customFormat="1" x14ac:dyDescent="0.25">
      <c r="A23" s="26"/>
      <c r="B23" s="29" t="s">
        <v>221</v>
      </c>
      <c r="C23" s="30">
        <v>2015</v>
      </c>
      <c r="D23" s="31">
        <v>10</v>
      </c>
      <c r="E23" s="32">
        <v>400000</v>
      </c>
      <c r="F23" s="45">
        <f t="shared" si="0"/>
        <v>40000</v>
      </c>
      <c r="G23" s="35" t="s">
        <v>0</v>
      </c>
      <c r="H23" s="26"/>
    </row>
    <row r="24" spans="1:8" s="150" customFormat="1" x14ac:dyDescent="0.25">
      <c r="A24" s="26"/>
      <c r="B24" s="29" t="s">
        <v>201</v>
      </c>
      <c r="C24" s="30">
        <v>2015</v>
      </c>
      <c r="D24" s="31">
        <v>50</v>
      </c>
      <c r="E24" s="32">
        <v>800000</v>
      </c>
      <c r="F24" s="45">
        <f t="shared" si="0"/>
        <v>16000</v>
      </c>
      <c r="G24" s="35" t="s">
        <v>0</v>
      </c>
      <c r="H24" s="26"/>
    </row>
    <row r="25" spans="1:8" s="150" customFormat="1" x14ac:dyDescent="0.25">
      <c r="A25" s="26"/>
      <c r="B25" s="29" t="s">
        <v>193</v>
      </c>
      <c r="C25" s="30">
        <v>2015</v>
      </c>
      <c r="D25" s="31">
        <v>75</v>
      </c>
      <c r="E25" s="32">
        <v>26670000</v>
      </c>
      <c r="F25" s="45">
        <f t="shared" si="0"/>
        <v>355600</v>
      </c>
      <c r="G25" s="35" t="s">
        <v>0</v>
      </c>
      <c r="H25" s="26"/>
    </row>
    <row r="26" spans="1:8" s="150" customFormat="1" x14ac:dyDescent="0.25">
      <c r="A26" s="26"/>
      <c r="B26" s="29" t="s">
        <v>193</v>
      </c>
      <c r="C26" s="30">
        <v>2015</v>
      </c>
      <c r="D26" s="31">
        <v>75</v>
      </c>
      <c r="E26" s="32">
        <v>6000000</v>
      </c>
      <c r="F26" s="45">
        <f t="shared" si="0"/>
        <v>80000</v>
      </c>
      <c r="G26" s="35" t="s">
        <v>0</v>
      </c>
      <c r="H26" s="26"/>
    </row>
    <row r="27" spans="1:8" s="150" customFormat="1" x14ac:dyDescent="0.25">
      <c r="A27" s="26"/>
      <c r="B27" s="29" t="s">
        <v>204</v>
      </c>
      <c r="C27" s="30">
        <v>2015</v>
      </c>
      <c r="D27" s="31">
        <v>75</v>
      </c>
      <c r="E27" s="32">
        <v>8320000</v>
      </c>
      <c r="F27" s="45">
        <f t="shared" si="0"/>
        <v>110933.33333333333</v>
      </c>
      <c r="G27" s="35" t="s">
        <v>0</v>
      </c>
      <c r="H27" s="26"/>
    </row>
    <row r="28" spans="1:8" s="150" customFormat="1" x14ac:dyDescent="0.25">
      <c r="A28" s="26"/>
      <c r="B28" s="29" t="s">
        <v>203</v>
      </c>
      <c r="C28" s="30">
        <v>2015</v>
      </c>
      <c r="D28" s="31">
        <v>30</v>
      </c>
      <c r="E28" s="32">
        <v>8320000</v>
      </c>
      <c r="F28" s="45">
        <f t="shared" si="0"/>
        <v>277333.33333333331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>
        <v>2015</v>
      </c>
      <c r="D29" s="31">
        <v>75</v>
      </c>
      <c r="E29" s="32">
        <v>1300000</v>
      </c>
      <c r="F29" s="45">
        <f t="shared" si="0"/>
        <v>17333.333333333332</v>
      </c>
      <c r="G29" s="35" t="s">
        <v>0</v>
      </c>
      <c r="H29" s="26"/>
    </row>
    <row r="30" spans="1:8" s="150" customFormat="1" x14ac:dyDescent="0.25">
      <c r="A30" s="26"/>
      <c r="B30" s="29" t="s">
        <v>196</v>
      </c>
      <c r="C30" s="30">
        <v>2015</v>
      </c>
      <c r="D30" s="31">
        <v>50</v>
      </c>
      <c r="E30" s="32">
        <v>300000</v>
      </c>
      <c r="F30" s="45">
        <f t="shared" si="0"/>
        <v>6000</v>
      </c>
      <c r="G30" s="35" t="s">
        <v>0</v>
      </c>
      <c r="H30" s="26"/>
    </row>
    <row r="31" spans="1:8" s="150" customFormat="1" x14ac:dyDescent="0.25">
      <c r="A31" s="26"/>
      <c r="B31" s="29" t="s">
        <v>203</v>
      </c>
      <c r="C31" s="30">
        <v>2015</v>
      </c>
      <c r="D31" s="31">
        <v>30</v>
      </c>
      <c r="E31" s="32">
        <v>1000000</v>
      </c>
      <c r="F31" s="45">
        <f t="shared" si="0"/>
        <v>33333.333333333336</v>
      </c>
      <c r="G31" s="35" t="s">
        <v>0</v>
      </c>
      <c r="H31" s="26"/>
    </row>
    <row r="32" spans="1:8" s="150" customFormat="1" x14ac:dyDescent="0.25">
      <c r="A32" s="26"/>
      <c r="B32" s="29" t="s">
        <v>188</v>
      </c>
      <c r="C32" s="30">
        <v>2016</v>
      </c>
      <c r="D32" s="31">
        <v>40</v>
      </c>
      <c r="E32" s="32">
        <v>510000</v>
      </c>
      <c r="F32" s="45">
        <f t="shared" si="0"/>
        <v>12750</v>
      </c>
      <c r="G32" s="35" t="s">
        <v>0</v>
      </c>
      <c r="H32" s="26"/>
    </row>
    <row r="33" spans="1:8" s="150" customFormat="1" x14ac:dyDescent="0.25">
      <c r="A33" s="26"/>
      <c r="B33" s="29" t="s">
        <v>214</v>
      </c>
      <c r="C33" s="30">
        <v>2016</v>
      </c>
      <c r="D33" s="31">
        <v>20</v>
      </c>
      <c r="E33" s="32">
        <v>3060000</v>
      </c>
      <c r="F33" s="45">
        <f t="shared" si="0"/>
        <v>153000</v>
      </c>
      <c r="G33" s="35" t="s">
        <v>0</v>
      </c>
      <c r="H33" s="26"/>
    </row>
    <row r="34" spans="1:8" s="150" customFormat="1" x14ac:dyDescent="0.25">
      <c r="A34" s="26"/>
      <c r="B34" s="29" t="s">
        <v>215</v>
      </c>
      <c r="C34" s="30">
        <v>2016</v>
      </c>
      <c r="D34" s="31">
        <v>75</v>
      </c>
      <c r="E34" s="32">
        <v>255000</v>
      </c>
      <c r="F34" s="45">
        <f t="shared" si="0"/>
        <v>3400</v>
      </c>
      <c r="G34" s="35" t="s">
        <v>0</v>
      </c>
      <c r="H34" s="26"/>
    </row>
    <row r="35" spans="1:8" s="150" customFormat="1" ht="26.25" x14ac:dyDescent="0.25">
      <c r="A35" s="26"/>
      <c r="B35" s="29" t="s">
        <v>222</v>
      </c>
      <c r="C35" s="30">
        <v>2016</v>
      </c>
      <c r="D35" s="31">
        <v>20</v>
      </c>
      <c r="E35" s="32">
        <v>102000</v>
      </c>
      <c r="F35" s="45">
        <f t="shared" si="0"/>
        <v>5100</v>
      </c>
      <c r="G35" s="35" t="s">
        <v>0</v>
      </c>
      <c r="H35" s="26"/>
    </row>
    <row r="36" spans="1:8" s="150" customFormat="1" x14ac:dyDescent="0.25">
      <c r="A36" s="26"/>
      <c r="B36" s="29" t="s">
        <v>196</v>
      </c>
      <c r="C36" s="30">
        <v>2016</v>
      </c>
      <c r="D36" s="31">
        <v>50</v>
      </c>
      <c r="E36" s="32">
        <v>4234000</v>
      </c>
      <c r="F36" s="45">
        <f t="shared" si="0"/>
        <v>84680</v>
      </c>
      <c r="G36" s="35" t="s">
        <v>0</v>
      </c>
      <c r="H36" s="26"/>
    </row>
    <row r="37" spans="1:8" s="150" customFormat="1" x14ac:dyDescent="0.25">
      <c r="A37" s="26"/>
      <c r="B37" s="29" t="s">
        <v>199</v>
      </c>
      <c r="C37" s="30">
        <v>2016</v>
      </c>
      <c r="D37" s="31">
        <v>20</v>
      </c>
      <c r="E37" s="32">
        <v>612000</v>
      </c>
      <c r="F37" s="45">
        <f t="shared" si="0"/>
        <v>30600</v>
      </c>
      <c r="G37" s="35" t="s">
        <v>0</v>
      </c>
      <c r="H37" s="26"/>
    </row>
    <row r="38" spans="1:8" s="150" customFormat="1" x14ac:dyDescent="0.25">
      <c r="A38" s="26"/>
      <c r="B38" s="29" t="s">
        <v>198</v>
      </c>
      <c r="C38" s="30">
        <v>2016</v>
      </c>
      <c r="D38" s="31">
        <v>50</v>
      </c>
      <c r="E38" s="32">
        <v>510000</v>
      </c>
      <c r="F38" s="45">
        <f t="shared" si="0"/>
        <v>10200</v>
      </c>
      <c r="G38" s="35" t="s">
        <v>0</v>
      </c>
      <c r="H38" s="26"/>
    </row>
    <row r="39" spans="1:8" s="150" customFormat="1" x14ac:dyDescent="0.25">
      <c r="A39" s="26"/>
      <c r="B39" s="29" t="s">
        <v>199</v>
      </c>
      <c r="C39" s="30">
        <v>2016</v>
      </c>
      <c r="D39" s="31">
        <v>20</v>
      </c>
      <c r="E39" s="32">
        <v>510000</v>
      </c>
      <c r="F39" s="45">
        <f t="shared" si="0"/>
        <v>25500</v>
      </c>
      <c r="G39" s="35" t="s">
        <v>0</v>
      </c>
      <c r="H39" s="26"/>
    </row>
    <row r="40" spans="1:8" s="150" customFormat="1" x14ac:dyDescent="0.25">
      <c r="A40" s="26"/>
      <c r="B40" s="29" t="s">
        <v>200</v>
      </c>
      <c r="C40" s="30">
        <v>2016</v>
      </c>
      <c r="D40" s="31">
        <v>10</v>
      </c>
      <c r="E40" s="32">
        <v>510000</v>
      </c>
      <c r="F40" s="45">
        <f t="shared" si="0"/>
        <v>51000</v>
      </c>
      <c r="G40" s="35" t="s">
        <v>0</v>
      </c>
      <c r="H40" s="26"/>
    </row>
    <row r="41" spans="1:8" s="150" customFormat="1" x14ac:dyDescent="0.25">
      <c r="A41" s="26"/>
      <c r="B41" s="29" t="s">
        <v>201</v>
      </c>
      <c r="C41" s="30">
        <v>2016</v>
      </c>
      <c r="D41" s="31">
        <v>50</v>
      </c>
      <c r="E41" s="32">
        <v>1020000</v>
      </c>
      <c r="F41" s="45">
        <f t="shared" si="0"/>
        <v>20400</v>
      </c>
      <c r="G41" s="35" t="s">
        <v>0</v>
      </c>
      <c r="H41" s="26"/>
    </row>
    <row r="42" spans="1:8" s="150" customFormat="1" x14ac:dyDescent="0.25">
      <c r="A42" s="26"/>
      <c r="B42" s="29" t="s">
        <v>193</v>
      </c>
      <c r="C42" s="30">
        <v>2016</v>
      </c>
      <c r="D42" s="31">
        <v>75</v>
      </c>
      <c r="E42" s="32">
        <v>30548000</v>
      </c>
      <c r="F42" s="45">
        <f t="shared" si="0"/>
        <v>407306.66666666669</v>
      </c>
      <c r="G42" s="35" t="s">
        <v>0</v>
      </c>
      <c r="H42" s="26"/>
    </row>
    <row r="43" spans="1:8" s="150" customFormat="1" x14ac:dyDescent="0.25">
      <c r="A43" s="26"/>
      <c r="B43" s="29" t="s">
        <v>204</v>
      </c>
      <c r="C43" s="30">
        <v>2016</v>
      </c>
      <c r="D43" s="31">
        <v>75</v>
      </c>
      <c r="E43" s="32">
        <v>1122000</v>
      </c>
      <c r="F43" s="45">
        <f t="shared" si="0"/>
        <v>14960</v>
      </c>
      <c r="G43" s="35" t="s">
        <v>0</v>
      </c>
      <c r="H43" s="26"/>
    </row>
    <row r="44" spans="1:8" s="150" customFormat="1" x14ac:dyDescent="0.25">
      <c r="A44" s="26"/>
      <c r="B44" s="29" t="s">
        <v>203</v>
      </c>
      <c r="C44" s="30">
        <v>2016</v>
      </c>
      <c r="D44" s="31">
        <v>30</v>
      </c>
      <c r="E44" s="32">
        <v>1122000</v>
      </c>
      <c r="F44" s="45">
        <f t="shared" si="0"/>
        <v>37400</v>
      </c>
      <c r="G44" s="35" t="s">
        <v>0</v>
      </c>
      <c r="H44" s="26"/>
    </row>
    <row r="45" spans="1:8" s="150" customFormat="1" x14ac:dyDescent="0.25">
      <c r="A45" s="26"/>
      <c r="B45" s="29" t="s">
        <v>193</v>
      </c>
      <c r="C45" s="30">
        <v>2016</v>
      </c>
      <c r="D45" s="31">
        <v>75</v>
      </c>
      <c r="E45" s="32">
        <v>510000</v>
      </c>
      <c r="F45" s="45">
        <f t="shared" si="0"/>
        <v>6800</v>
      </c>
      <c r="G45" s="35" t="s">
        <v>0</v>
      </c>
      <c r="H45" s="26"/>
    </row>
    <row r="46" spans="1:8" s="150" customFormat="1" x14ac:dyDescent="0.25">
      <c r="A46" s="26"/>
      <c r="B46" s="29" t="s">
        <v>196</v>
      </c>
      <c r="C46" s="30">
        <v>2016</v>
      </c>
      <c r="D46" s="31">
        <v>50</v>
      </c>
      <c r="E46" s="32">
        <v>306000</v>
      </c>
      <c r="F46" s="45">
        <f t="shared" si="0"/>
        <v>6120</v>
      </c>
      <c r="G46" s="35" t="s">
        <v>0</v>
      </c>
      <c r="H46" s="26"/>
    </row>
    <row r="47" spans="1:8" s="150" customFormat="1" x14ac:dyDescent="0.25">
      <c r="A47" s="26"/>
      <c r="B47" s="29" t="s">
        <v>203</v>
      </c>
      <c r="C47" s="30">
        <v>2016</v>
      </c>
      <c r="D47" s="31">
        <v>30</v>
      </c>
      <c r="E47" s="32">
        <v>510000</v>
      </c>
      <c r="F47" s="45">
        <f t="shared" si="0"/>
        <v>17000</v>
      </c>
      <c r="G47" s="35" t="s">
        <v>0</v>
      </c>
      <c r="H47" s="26"/>
    </row>
    <row r="48" spans="1:8" s="150" customFormat="1" x14ac:dyDescent="0.25">
      <c r="A48" s="26"/>
      <c r="B48" s="109" t="s">
        <v>73</v>
      </c>
      <c r="C48" s="167"/>
      <c r="D48" s="168"/>
      <c r="E48" s="169"/>
      <c r="F48" s="46">
        <f>SUMIF(C8:C47,"2015",F8:F47)</f>
        <v>1408199.9999999998</v>
      </c>
      <c r="G48" s="47" t="s">
        <v>0</v>
      </c>
      <c r="H48" s="26"/>
    </row>
    <row r="49" spans="1:8" s="150" customFormat="1" x14ac:dyDescent="0.25">
      <c r="A49" s="26"/>
      <c r="B49" s="107" t="s">
        <v>134</v>
      </c>
      <c r="C49" s="170"/>
      <c r="D49" s="171"/>
      <c r="E49" s="172"/>
      <c r="F49" s="46">
        <f>SUMIF(C8:C47,"2016",F8:F47)</f>
        <v>886216.66666666674</v>
      </c>
      <c r="G49" s="47" t="s">
        <v>0</v>
      </c>
      <c r="H49" s="26"/>
    </row>
    <row r="50" spans="1:8" s="150" customFormat="1" x14ac:dyDescent="0.25">
      <c r="A50" s="26"/>
      <c r="B50" s="50" t="s">
        <v>36</v>
      </c>
      <c r="C50" s="173"/>
      <c r="D50" s="174"/>
      <c r="E50" s="174"/>
      <c r="F50" s="48">
        <f>F48+F49</f>
        <v>2294416.6666666665</v>
      </c>
      <c r="G50" s="49" t="s">
        <v>0</v>
      </c>
      <c r="H50" s="26"/>
    </row>
    <row r="51" spans="1:8" s="150" customFormat="1" x14ac:dyDescent="0.25">
      <c r="A51" s="26"/>
      <c r="B51" s="26"/>
      <c r="C51" s="166"/>
      <c r="D51" s="26"/>
      <c r="E51" s="26"/>
      <c r="F51" s="26"/>
      <c r="G51" s="26"/>
      <c r="H51" s="26"/>
    </row>
    <row r="52" spans="1:8" s="150" customFormat="1" x14ac:dyDescent="0.25">
      <c r="A52" s="26"/>
      <c r="B52" s="26"/>
      <c r="C52" s="166"/>
      <c r="D52" s="26"/>
      <c r="E52" s="26"/>
      <c r="F52" s="26"/>
      <c r="G52" s="26"/>
      <c r="H52" s="26"/>
    </row>
    <row r="53" spans="1:8" s="150" customFormat="1" x14ac:dyDescent="0.25">
      <c r="A53" s="26"/>
      <c r="B53" s="26"/>
      <c r="C53" s="166"/>
      <c r="D53" s="26"/>
      <c r="E53" s="26"/>
      <c r="F53" s="175"/>
      <c r="G53" s="175"/>
      <c r="H53" s="26"/>
    </row>
    <row r="54" spans="1:8" s="150" customFormat="1" hidden="1" x14ac:dyDescent="0.25">
      <c r="C54" s="176"/>
    </row>
    <row r="55" spans="1:8" s="150" customFormat="1" hidden="1" x14ac:dyDescent="0.25">
      <c r="C55" s="176"/>
    </row>
    <row r="56" spans="1:8" s="150" customFormat="1" hidden="1" x14ac:dyDescent="0.25">
      <c r="C56" s="176"/>
    </row>
    <row r="57" spans="1:8" s="150" customFormat="1" hidden="1" x14ac:dyDescent="0.25">
      <c r="C57" s="176"/>
    </row>
    <row r="58" spans="1:8" s="150" customFormat="1" hidden="1" x14ac:dyDescent="0.25">
      <c r="C58" s="176"/>
    </row>
    <row r="59" spans="1:8" s="150" customFormat="1" hidden="1" x14ac:dyDescent="0.25">
      <c r="C59" s="176"/>
    </row>
    <row r="60" spans="1:8" s="150" customFormat="1" hidden="1" x14ac:dyDescent="0.25">
      <c r="C60" s="176"/>
    </row>
    <row r="61" spans="1:8" s="150" customFormat="1" hidden="1" x14ac:dyDescent="0.25">
      <c r="C61" s="176"/>
    </row>
    <row r="62" spans="1:8" s="150" customFormat="1" hidden="1" x14ac:dyDescent="0.25">
      <c r="C62" s="176"/>
    </row>
    <row r="63" spans="1:8" s="150" customFormat="1" hidden="1" x14ac:dyDescent="0.25">
      <c r="C63" s="176"/>
    </row>
    <row r="64" spans="1:8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t="12" hidden="1" customHeight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x14ac:dyDescent="0.25"/>
    <row r="151" spans="3:3" x14ac:dyDescent="0.25"/>
    <row r="152" spans="3:3" x14ac:dyDescent="0.25"/>
    <row r="153" spans="3:3" x14ac:dyDescent="0.25"/>
    <row r="154" spans="3:3" x14ac:dyDescent="0.25"/>
    <row r="155" spans="3:3" x14ac:dyDescent="0.25"/>
    <row r="156" spans="3:3" x14ac:dyDescent="0.25"/>
    <row r="157" spans="3:3" x14ac:dyDescent="0.25"/>
    <row r="158" spans="3:3" x14ac:dyDescent="0.25"/>
    <row r="159" spans="3:3" x14ac:dyDescent="0.25"/>
    <row r="160" spans="3:3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Vestforsyning Spildevand AS</v>
      </c>
      <c r="B1" s="56"/>
      <c r="C1" s="56"/>
      <c r="D1" s="178"/>
      <c r="E1" s="56"/>
    </row>
    <row r="2" spans="1:5" x14ac:dyDescent="0.25">
      <c r="A2" s="222" t="str">
        <f>'1. Forside'!A2</f>
        <v>S104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34500</v>
      </c>
      <c r="D7" s="182" t="s">
        <v>0</v>
      </c>
      <c r="E7" s="56"/>
    </row>
    <row r="8" spans="1:5" x14ac:dyDescent="0.25">
      <c r="A8" s="56"/>
      <c r="B8" s="207" t="s">
        <v>224</v>
      </c>
      <c r="C8" s="51">
        <v>306000</v>
      </c>
      <c r="D8" s="182" t="s">
        <v>0</v>
      </c>
      <c r="E8" s="56"/>
    </row>
    <row r="9" spans="1:5" x14ac:dyDescent="0.25">
      <c r="A9" s="56"/>
      <c r="B9" s="207" t="s">
        <v>225</v>
      </c>
      <c r="C9" s="51">
        <v>1740000</v>
      </c>
      <c r="D9" s="182" t="s">
        <v>0</v>
      </c>
      <c r="E9" s="56"/>
    </row>
    <row r="10" spans="1:5" x14ac:dyDescent="0.25">
      <c r="A10" s="56"/>
      <c r="B10" s="207" t="s">
        <v>226</v>
      </c>
      <c r="C10" s="51">
        <v>1249000</v>
      </c>
      <c r="D10" s="182" t="s">
        <v>0</v>
      </c>
      <c r="E10" s="56"/>
    </row>
    <row r="11" spans="1:5" x14ac:dyDescent="0.25">
      <c r="A11" s="56"/>
      <c r="B11" s="207" t="s">
        <v>227</v>
      </c>
      <c r="C11" s="51">
        <v>60000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3389500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161000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19600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180600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2893256.82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2993477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-100220.18000000017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x14ac:dyDescent="0.25"/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2015-10-08T11:06:34Z</dcterms:modified>
</cp:coreProperties>
</file>