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315" yWindow="990" windowWidth="24825" windowHeight="1347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36" i="12" l="1"/>
  <c r="E21" i="2" s="1"/>
  <c r="E22" i="2" s="1"/>
  <c r="G10" i="9" l="1"/>
  <c r="G30" i="13"/>
  <c r="G36" i="13"/>
  <c r="F15" i="11" l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6" i="11"/>
  <c r="F10" i="11"/>
  <c r="G13" i="10"/>
  <c r="E15" i="2" s="1"/>
  <c r="G15" i="2" s="1"/>
  <c r="G12" i="9"/>
  <c r="G14" i="9" s="1"/>
  <c r="G9" i="9"/>
  <c r="G11" i="9" s="1"/>
  <c r="G12" i="7"/>
  <c r="E9" i="2" s="1"/>
  <c r="E24" i="2"/>
  <c r="G24" i="2" s="1"/>
  <c r="E10" i="2"/>
  <c r="F17" i="11" l="1"/>
  <c r="G29" i="12" s="1"/>
  <c r="G30" i="12" s="1"/>
  <c r="E20" i="2" s="1"/>
  <c r="G22" i="2" s="1"/>
  <c r="E28" i="13"/>
  <c r="G28" i="13" s="1"/>
  <c r="G9" i="8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<sst xmlns="http://schemas.openxmlformats.org/spreadsheetml/2006/main" count="222" uniqueCount="120">
  <si>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</si>
  <si>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</si>
  <si>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</si>
  <si>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</si>
  <si>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</si>
  <si>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</si>
  <si>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</si>
  <si>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</si>
  <si>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</si>
  <si>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</si>
  <si>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</si>
  <si>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</si>
  <si>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</si>
  <si>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</si>
  <si>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</si>
  <si>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</si>
  <si>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</si>
  <si>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</si>
  <si>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</si>
  <si>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</si>
  <si>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</si>
  <si>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</si>
  <si>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</si>
  <si>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</si>
  <si>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</si>
  <si>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</si>
  <si>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</si>
  <si>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</si>
  <si>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</si>
  <si>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</si>
  <si>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</si>
  <si>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</si>
  <si>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</si>
  <si>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</si>
  <si>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</si>
  <si>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</si>
  <si>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</si>
  <si>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</si>
  <si>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</si>
  <si>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</si>
  <si>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</si>
  <si>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</si>
  <si>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</si>
  <si>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</si>
  <si>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</si>
  <si>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</si>
  <si>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</si>
  <si>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</si>
  <si>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</si>
  <si>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</si>
  <si>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</si>
  <si>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</si>
  <si>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</si>
  <si>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</si>
  <si>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</si>
  <si>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</si>
  <si>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</si>
  <si>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</si>
  <si>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</si>
  <si>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</si>
  <si>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</si>
  <si>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</si>
  <si>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</si>
  <si>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</si>
  <si>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</si>
  <si>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</si>
  <si>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</si>
  <si>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</si>
  <si>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</si>
  <si>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</si>
  <si>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</si>
  <si>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</si>
  <si>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</si>
  <si>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</si>
  <si>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</si>
  <si>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</si>
  <si>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</si>
  <si>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</si>
  <si>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</si>
  <si>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</si>
  <si>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</si>
  <si>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</si>
  <si>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</si>
  <si>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</si>
  <si>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</si>
  <si>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</si>
  <si>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</si>
  <si>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</si>
  <si>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</si>
  <si>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</si>
  <si>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</si>
  <si>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</si>
  <si>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</si>
  <si>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</si>
  <si>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</si>
  <si>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</si>
  <si>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</si>
  <si>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</si>
  <si>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</si>
  <si>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</si>
  <si>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</si>
  <si>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</si>
  <si>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</si>
  <si>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</si>
  <si>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</si>
  <si>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Ø 200 mm &lt; Ledningsnet ≤ Ø 500 mm </t>
  </si>
  <si>
    <t>Strømpeforing Ø 200 mm &lt; Ledningsnet ≤ Ø 500 mm</t>
  </si>
  <si>
    <t xml:space="preserve">Kælder (7 - 20 m2) </t>
  </si>
  <si>
    <t>Kælder</t>
  </si>
  <si>
    <t>Pumpeinstallation Miljøklasse A (300-600 l/s) - Mek/EL</t>
  </si>
  <si>
    <t>Jordbassin Klasse A</t>
  </si>
  <si>
    <t>Arbejdsplads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</si>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</sst>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1" xfId="0" applyFont="1" applyFill="1" applyBorder="1" applyAlignment="1">
      <alignment wrapText="1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5" t="s">
        <v>10</v>
      </c>
      <c r="E6" s="55"/>
      <c r="F6" s="55"/>
      <c r="G6" s="55"/>
      <c r="H6" s="22"/>
      <c r="I6" s="20"/>
    </row>
    <row r="7" spans="1:9" ht="15" customHeight="1" x14ac:dyDescent="0.25">
      <c r="A7" s="20"/>
      <c r="B7" s="20"/>
      <c r="C7" s="22"/>
      <c r="D7" s="55"/>
      <c r="E7" s="55"/>
      <c r="F7" s="55"/>
      <c r="G7" s="55"/>
      <c r="H7" s="22"/>
      <c r="I7" s="20"/>
    </row>
    <row r="8" spans="1:9" ht="15.75" x14ac:dyDescent="0.25">
      <c r="A8" s="20"/>
      <c r="B8" s="20"/>
      <c r="C8" s="23"/>
      <c r="D8" s="63" t="s">
        <v>104</v>
      </c>
      <c r="E8" s="63"/>
      <c r="F8" s="63"/>
      <c r="G8" s="63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2" t="s">
        <v>11</v>
      </c>
      <c r="E11" s="62"/>
      <c r="F11" s="62"/>
      <c r="G11" s="62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3" t="s">
        <v>20</v>
      </c>
      <c r="E13" s="74"/>
      <c r="F13" s="74"/>
      <c r="G13" s="75"/>
      <c r="H13" s="20"/>
      <c r="I13" s="20"/>
    </row>
    <row r="14" spans="1:9" x14ac:dyDescent="0.25">
      <c r="A14" s="20"/>
      <c r="B14" s="20"/>
      <c r="C14" s="25" t="s">
        <v>13</v>
      </c>
      <c r="D14" s="64" t="s">
        <v>21</v>
      </c>
      <c r="E14" s="65"/>
      <c r="F14" s="65"/>
      <c r="G14" s="66"/>
      <c r="H14" s="20"/>
      <c r="I14" s="20"/>
    </row>
    <row r="15" spans="1:9" x14ac:dyDescent="0.25">
      <c r="A15" s="20"/>
      <c r="B15" s="20"/>
      <c r="C15" s="25" t="s">
        <v>14</v>
      </c>
      <c r="D15" s="67" t="s">
        <v>22</v>
      </c>
      <c r="E15" s="68"/>
      <c r="F15" s="68"/>
      <c r="G15" s="69"/>
      <c r="H15" s="20"/>
      <c r="I15" s="20"/>
    </row>
    <row r="16" spans="1:9" x14ac:dyDescent="0.25">
      <c r="A16" s="20"/>
      <c r="B16" s="20"/>
      <c r="C16" s="25" t="s">
        <v>15</v>
      </c>
      <c r="D16" s="67" t="s">
        <v>23</v>
      </c>
      <c r="E16" s="68"/>
      <c r="F16" s="68"/>
      <c r="G16" s="69"/>
      <c r="H16" s="20"/>
      <c r="I16" s="20"/>
    </row>
    <row r="17" spans="1:9" x14ac:dyDescent="0.25">
      <c r="A17" s="20"/>
      <c r="B17" s="20"/>
      <c r="C17" s="25" t="s">
        <v>16</v>
      </c>
      <c r="D17" s="70" t="s">
        <v>29</v>
      </c>
      <c r="E17" s="71"/>
      <c r="F17" s="71"/>
      <c r="G17" s="72"/>
      <c r="H17" s="20"/>
      <c r="I17" s="20"/>
    </row>
    <row r="18" spans="1:9" x14ac:dyDescent="0.25">
      <c r="A18" s="20"/>
      <c r="B18" s="20"/>
      <c r="C18" s="25" t="s">
        <v>17</v>
      </c>
      <c r="D18" s="56" t="s">
        <v>5</v>
      </c>
      <c r="E18" s="57"/>
      <c r="F18" s="57"/>
      <c r="G18" s="58"/>
      <c r="H18" s="20"/>
      <c r="I18" s="20"/>
    </row>
    <row r="19" spans="1:9" x14ac:dyDescent="0.25">
      <c r="A19" s="20"/>
      <c r="B19" s="20"/>
      <c r="C19" s="25" t="s">
        <v>18</v>
      </c>
      <c r="D19" s="56" t="s">
        <v>25</v>
      </c>
      <c r="E19" s="57"/>
      <c r="F19" s="57"/>
      <c r="G19" s="58"/>
      <c r="H19" s="20"/>
      <c r="I19" s="20"/>
    </row>
    <row r="20" spans="1:9" x14ac:dyDescent="0.25">
      <c r="A20" s="20"/>
      <c r="B20" s="20"/>
      <c r="C20" s="25" t="s">
        <v>19</v>
      </c>
      <c r="D20" s="59" t="s">
        <v>26</v>
      </c>
      <c r="E20" s="60"/>
      <c r="F20" s="60"/>
      <c r="G20" s="61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8" t="s">
        <v>115</v>
      </c>
      <c r="C3" s="88"/>
      <c r="D3" s="88"/>
      <c r="E3" s="88"/>
      <c r="F3" s="88"/>
      <c r="G3" s="88"/>
      <c r="H3" s="88"/>
      <c r="I3" s="20"/>
    </row>
    <row r="4" spans="1:9" ht="15" customHeight="1" x14ac:dyDescent="0.25">
      <c r="A4" s="20"/>
      <c r="B4" s="88"/>
      <c r="C4" s="88"/>
      <c r="D4" s="88"/>
      <c r="E4" s="88"/>
      <c r="F4" s="88"/>
      <c r="G4" s="88"/>
      <c r="H4" s="8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6" t="s">
        <v>103</v>
      </c>
      <c r="C8" s="77"/>
      <c r="D8" s="77"/>
      <c r="E8" s="77"/>
      <c r="F8" s="77"/>
      <c r="G8" s="77"/>
      <c r="H8" s="78"/>
      <c r="I8" s="20"/>
    </row>
    <row r="9" spans="1:9" ht="30" customHeight="1" x14ac:dyDescent="0.25">
      <c r="A9" s="20"/>
      <c r="B9" s="82" t="s">
        <v>28</v>
      </c>
      <c r="C9" s="83"/>
      <c r="D9" s="84"/>
      <c r="E9" s="27">
        <f>'Fane 3. Grundlag'!G12</f>
        <v>83256045.840998545</v>
      </c>
      <c r="F9" s="28" t="s">
        <v>4</v>
      </c>
      <c r="G9" s="29"/>
      <c r="H9" s="30"/>
      <c r="I9" s="20"/>
    </row>
    <row r="10" spans="1:9" x14ac:dyDescent="0.25">
      <c r="A10" s="20"/>
      <c r="B10" s="92" t="s">
        <v>91</v>
      </c>
      <c r="C10" s="90"/>
      <c r="D10" s="91"/>
      <c r="E10" s="31">
        <f>'Fane 3. Grundlag'!G11</f>
        <v>29922084.660329659</v>
      </c>
      <c r="F10" s="28" t="s">
        <v>4</v>
      </c>
      <c r="G10" s="32"/>
      <c r="H10" s="33"/>
      <c r="I10" s="20"/>
    </row>
    <row r="11" spans="1:9" x14ac:dyDescent="0.25">
      <c r="A11" s="20"/>
      <c r="B11" s="89" t="s">
        <v>22</v>
      </c>
      <c r="C11" s="90"/>
      <c r="D11" s="91"/>
      <c r="E11" s="31">
        <f>'Fane 4. Individuelt eff.krav'!G11</f>
        <v>1066679.2236133779</v>
      </c>
      <c r="F11" s="28" t="s">
        <v>4</v>
      </c>
      <c r="G11" s="34"/>
      <c r="H11" s="33"/>
      <c r="I11" s="20"/>
    </row>
    <row r="12" spans="1:9" x14ac:dyDescent="0.25">
      <c r="A12" s="20"/>
      <c r="B12" s="89" t="s">
        <v>23</v>
      </c>
      <c r="C12" s="90"/>
      <c r="D12" s="91"/>
      <c r="E12" s="31">
        <f>'Fane 5. Generelt eff.krav'!G15</f>
        <v>667181.93636878952</v>
      </c>
      <c r="F12" s="28" t="s">
        <v>4</v>
      </c>
      <c r="G12" s="35"/>
      <c r="H12" s="36"/>
      <c r="I12" s="20"/>
    </row>
    <row r="13" spans="1:9" x14ac:dyDescent="0.25">
      <c r="A13" s="20"/>
      <c r="B13" s="93" t="s">
        <v>37</v>
      </c>
      <c r="C13" s="94"/>
      <c r="D13" s="95"/>
      <c r="E13" s="37">
        <f>$E$9-$E$11-$E$12</f>
        <v>81522184.681016371</v>
      </c>
      <c r="F13" s="38" t="s">
        <v>4</v>
      </c>
      <c r="G13" s="37">
        <f>E13</f>
        <v>81522184.681016371</v>
      </c>
      <c r="H13" s="38" t="s">
        <v>4</v>
      </c>
      <c r="I13" s="20"/>
    </row>
    <row r="14" spans="1:9" x14ac:dyDescent="0.25">
      <c r="A14" s="20"/>
      <c r="B14" s="76" t="s">
        <v>29</v>
      </c>
      <c r="C14" s="77"/>
      <c r="D14" s="77"/>
      <c r="E14" s="77"/>
      <c r="F14" s="77"/>
      <c r="G14" s="77"/>
      <c r="H14" s="78"/>
      <c r="I14" s="20"/>
    </row>
    <row r="15" spans="1:9" x14ac:dyDescent="0.25">
      <c r="A15" s="20"/>
      <c r="B15" s="85" t="s">
        <v>102</v>
      </c>
      <c r="C15" s="86"/>
      <c r="D15" s="87"/>
      <c r="E15" s="37">
        <f>'Fane 6. Hist. over el. underdæk'!G13</f>
        <v>-3802658.25</v>
      </c>
      <c r="F15" s="38" t="s">
        <v>4</v>
      </c>
      <c r="G15" s="37">
        <f>E15</f>
        <v>-3802658.25</v>
      </c>
      <c r="H15" s="38" t="s">
        <v>4</v>
      </c>
      <c r="I15" s="20"/>
    </row>
    <row r="16" spans="1:9" x14ac:dyDescent="0.25">
      <c r="A16" s="20"/>
      <c r="B16" s="76" t="s">
        <v>25</v>
      </c>
      <c r="C16" s="77"/>
      <c r="D16" s="77"/>
      <c r="E16" s="77"/>
      <c r="F16" s="77"/>
      <c r="G16" s="77"/>
      <c r="H16" s="78"/>
      <c r="I16" s="20"/>
    </row>
    <row r="17" spans="1:9" x14ac:dyDescent="0.25">
      <c r="A17" s="20"/>
      <c r="B17" s="82" t="s">
        <v>32</v>
      </c>
      <c r="C17" s="83"/>
      <c r="D17" s="84"/>
      <c r="E17" s="31">
        <f>'Fane 8. Korrektion af PL2015'!G11</f>
        <v>4227317.2699999996</v>
      </c>
      <c r="F17" s="28" t="s">
        <v>4</v>
      </c>
      <c r="G17" s="39"/>
      <c r="H17" s="30"/>
      <c r="I17" s="20"/>
    </row>
    <row r="18" spans="1:9" x14ac:dyDescent="0.25">
      <c r="A18" s="20"/>
      <c r="B18" s="82" t="s">
        <v>33</v>
      </c>
      <c r="C18" s="83"/>
      <c r="D18" s="84"/>
      <c r="E18" s="31">
        <f>'Fane 8. Korrektion af PL2015'!G17</f>
        <v>-464349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82" t="s">
        <v>92</v>
      </c>
      <c r="C19" s="83"/>
      <c r="D19" s="84"/>
      <c r="E19" s="31">
        <f>'Fane 8. Korrektion af PL2015'!G23</f>
        <v>94567.84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82" t="s">
        <v>34</v>
      </c>
      <c r="C20" s="83"/>
      <c r="D20" s="84"/>
      <c r="E20" s="31">
        <f>'Fane 8. Korrektion af PL2015'!G30</f>
        <v>3737352.8666666672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9" t="s">
        <v>116</v>
      </c>
      <c r="C21" s="80"/>
      <c r="D21" s="81"/>
      <c r="E21" s="10">
        <f>'Fane 8. Korrektion af PL2015'!G36</f>
        <v>-1279244.0000000005</v>
      </c>
      <c r="F21" s="54" t="s">
        <v>4</v>
      </c>
      <c r="G21" s="35"/>
      <c r="H21" s="36"/>
      <c r="I21" s="20"/>
    </row>
    <row r="22" spans="1:9" x14ac:dyDescent="0.25">
      <c r="A22" s="20"/>
      <c r="B22" s="85" t="s">
        <v>35</v>
      </c>
      <c r="C22" s="86"/>
      <c r="D22" s="87"/>
      <c r="E22" s="37">
        <f>SUM(E17:E21)</f>
        <v>6315644.9766666666</v>
      </c>
      <c r="F22" s="38" t="s">
        <v>4</v>
      </c>
      <c r="G22" s="37">
        <f>E22</f>
        <v>6315644.9766666666</v>
      </c>
      <c r="H22" s="38" t="s">
        <v>4</v>
      </c>
      <c r="I22" s="20"/>
    </row>
    <row r="23" spans="1:9" x14ac:dyDescent="0.25">
      <c r="A23" s="20"/>
      <c r="B23" s="76" t="s">
        <v>30</v>
      </c>
      <c r="C23" s="77"/>
      <c r="D23" s="77"/>
      <c r="E23" s="77"/>
      <c r="F23" s="77"/>
      <c r="G23" s="77"/>
      <c r="H23" s="78"/>
      <c r="I23" s="20"/>
    </row>
    <row r="24" spans="1:9" x14ac:dyDescent="0.25">
      <c r="A24" s="20"/>
      <c r="B24" s="85" t="s">
        <v>31</v>
      </c>
      <c r="C24" s="86"/>
      <c r="D24" s="87"/>
      <c r="E24" s="37">
        <f>'Fane 9. Kontrol af PL2015'!G36</f>
        <v>-8184037.2499999851</v>
      </c>
      <c r="F24" s="38" t="s">
        <v>4</v>
      </c>
      <c r="G24" s="37">
        <f>E24</f>
        <v>-8184037.2499999851</v>
      </c>
      <c r="H24" s="38" t="s">
        <v>4</v>
      </c>
      <c r="I24" s="20"/>
    </row>
    <row r="25" spans="1:9" x14ac:dyDescent="0.25">
      <c r="A25" s="20"/>
      <c r="B25" s="76" t="s">
        <v>36</v>
      </c>
      <c r="C25" s="77"/>
      <c r="D25" s="77"/>
      <c r="E25" s="77"/>
      <c r="F25" s="78"/>
      <c r="G25" s="40">
        <f>G13+G15+G22+G24</f>
        <v>75851134.15768306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3:H23"/>
    <mergeCell ref="B16:H16"/>
    <mergeCell ref="B14:H14"/>
    <mergeCell ref="B8:H8"/>
    <mergeCell ref="B21:D21"/>
    <mergeCell ref="B17:D17"/>
    <mergeCell ref="B22:D22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8" t="s">
        <v>9</v>
      </c>
      <c r="C3" s="88"/>
      <c r="D3" s="88"/>
      <c r="E3" s="88"/>
      <c r="F3" s="88"/>
      <c r="G3" s="88"/>
      <c r="H3" s="88"/>
      <c r="I3" s="20"/>
    </row>
    <row r="4" spans="1:9" ht="15" customHeight="1" x14ac:dyDescent="0.25">
      <c r="A4" s="20"/>
      <c r="B4" s="88"/>
      <c r="C4" s="88"/>
      <c r="D4" s="88"/>
      <c r="E4" s="88"/>
      <c r="F4" s="88"/>
      <c r="G4" s="88"/>
      <c r="H4" s="8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6" t="s">
        <v>38</v>
      </c>
      <c r="C8" s="77"/>
      <c r="D8" s="77"/>
      <c r="E8" s="77"/>
      <c r="F8" s="77"/>
      <c r="G8" s="77"/>
      <c r="H8" s="78"/>
      <c r="I8" s="20"/>
    </row>
    <row r="9" spans="1:9" x14ac:dyDescent="0.25">
      <c r="A9" s="20"/>
      <c r="B9" s="89" t="s">
        <v>93</v>
      </c>
      <c r="C9" s="90"/>
      <c r="D9" s="90"/>
      <c r="E9" s="90"/>
      <c r="F9" s="91"/>
      <c r="G9" s="46">
        <v>16682833.910523178</v>
      </c>
      <c r="H9" s="42" t="s">
        <v>4</v>
      </c>
      <c r="I9" s="20"/>
    </row>
    <row r="10" spans="1:9" x14ac:dyDescent="0.25">
      <c r="A10" s="20"/>
      <c r="B10" s="89" t="s">
        <v>94</v>
      </c>
      <c r="C10" s="90"/>
      <c r="D10" s="90"/>
      <c r="E10" s="90"/>
      <c r="F10" s="91"/>
      <c r="G10" s="46">
        <v>36651127.270145714</v>
      </c>
      <c r="H10" s="42" t="s">
        <v>4</v>
      </c>
      <c r="I10" s="20"/>
    </row>
    <row r="11" spans="1:9" x14ac:dyDescent="0.25">
      <c r="A11" s="20"/>
      <c r="B11" s="89" t="s">
        <v>95</v>
      </c>
      <c r="C11" s="90"/>
      <c r="D11" s="90"/>
      <c r="E11" s="90"/>
      <c r="F11" s="91"/>
      <c r="G11" s="46">
        <v>29922084.660329659</v>
      </c>
      <c r="H11" s="42" t="s">
        <v>4</v>
      </c>
      <c r="I11" s="20"/>
    </row>
    <row r="12" spans="1:9" x14ac:dyDescent="0.25">
      <c r="A12" s="20"/>
      <c r="B12" s="76" t="s">
        <v>38</v>
      </c>
      <c r="C12" s="77"/>
      <c r="D12" s="77"/>
      <c r="E12" s="77"/>
      <c r="F12" s="78"/>
      <c r="G12" s="40">
        <f>SUM(G9:G11)</f>
        <v>83256045.840998545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24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22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97</v>
      </c>
      <c r="C9" s="101"/>
      <c r="D9" s="101"/>
      <c r="E9" s="101"/>
      <c r="F9" s="102"/>
      <c r="G9" s="10">
        <f>'Fane 3. Grundlag'!G12-'Fane 3. Grundlag'!G11</f>
        <v>53333961.18066889</v>
      </c>
      <c r="H9" s="3" t="s">
        <v>4</v>
      </c>
      <c r="I9" s="1"/>
    </row>
    <row r="10" spans="1:9" x14ac:dyDescent="0.25">
      <c r="A10" s="1"/>
      <c r="B10" s="100" t="s">
        <v>65</v>
      </c>
      <c r="C10" s="101"/>
      <c r="D10" s="101"/>
      <c r="E10" s="101"/>
      <c r="F10" s="102"/>
      <c r="G10" s="53">
        <v>2</v>
      </c>
      <c r="H10" s="3" t="s">
        <v>66</v>
      </c>
      <c r="I10" s="1"/>
    </row>
    <row r="11" spans="1:9" x14ac:dyDescent="0.25">
      <c r="A11" s="1"/>
      <c r="B11" s="97" t="s">
        <v>22</v>
      </c>
      <c r="C11" s="98"/>
      <c r="D11" s="98"/>
      <c r="E11" s="98"/>
      <c r="F11" s="99"/>
      <c r="G11" s="18">
        <f>$G$9*$G$10/100</f>
        <v>1066679.2236133779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8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99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6" t="s">
        <v>93</v>
      </c>
      <c r="C9" s="107"/>
      <c r="D9" s="107"/>
      <c r="E9" s="107"/>
      <c r="F9" s="108"/>
      <c r="G9" s="10">
        <f>'Fane 3. Grundlag'!G9</f>
        <v>16682833.910523178</v>
      </c>
      <c r="H9" s="3" t="s">
        <v>4</v>
      </c>
      <c r="I9" s="1"/>
    </row>
    <row r="10" spans="1:9" x14ac:dyDescent="0.25">
      <c r="A10" s="1"/>
      <c r="B10" s="100" t="s">
        <v>23</v>
      </c>
      <c r="C10" s="101"/>
      <c r="D10" s="101"/>
      <c r="E10" s="101"/>
      <c r="F10" s="102"/>
      <c r="G10" s="51">
        <f>2</f>
        <v>2</v>
      </c>
      <c r="H10" s="3" t="s">
        <v>66</v>
      </c>
      <c r="I10" s="1"/>
    </row>
    <row r="11" spans="1:9" x14ac:dyDescent="0.25">
      <c r="A11" s="1"/>
      <c r="B11" s="103" t="s">
        <v>67</v>
      </c>
      <c r="C11" s="104"/>
      <c r="D11" s="104"/>
      <c r="E11" s="104"/>
      <c r="F11" s="105"/>
      <c r="G11" s="17">
        <f>$G$9*$G$10/100</f>
        <v>333656.67821046355</v>
      </c>
      <c r="H11" s="6" t="s">
        <v>4</v>
      </c>
      <c r="I11" s="1"/>
    </row>
    <row r="12" spans="1:9" x14ac:dyDescent="0.25">
      <c r="A12" s="1"/>
      <c r="B12" s="100" t="s">
        <v>94</v>
      </c>
      <c r="C12" s="101"/>
      <c r="D12" s="101"/>
      <c r="E12" s="101"/>
      <c r="F12" s="102"/>
      <c r="G12" s="10">
        <f>'Fane 3. Grundlag'!G10</f>
        <v>36651127.270145714</v>
      </c>
      <c r="H12" s="3" t="s">
        <v>4</v>
      </c>
      <c r="I12" s="1"/>
    </row>
    <row r="13" spans="1:9" x14ac:dyDescent="0.25">
      <c r="A13" s="1"/>
      <c r="B13" s="100" t="s">
        <v>23</v>
      </c>
      <c r="C13" s="101"/>
      <c r="D13" s="101"/>
      <c r="E13" s="101"/>
      <c r="F13" s="102"/>
      <c r="G13" s="52">
        <f>0.91</f>
        <v>0.91</v>
      </c>
      <c r="H13" s="3" t="s">
        <v>66</v>
      </c>
      <c r="I13" s="1"/>
    </row>
    <row r="14" spans="1:9" x14ac:dyDescent="0.25">
      <c r="A14" s="1"/>
      <c r="B14" s="103" t="s">
        <v>68</v>
      </c>
      <c r="C14" s="104"/>
      <c r="D14" s="104"/>
      <c r="E14" s="104"/>
      <c r="F14" s="105"/>
      <c r="G14" s="17">
        <f>$G$12*$G$13/100</f>
        <v>333525.25815832597</v>
      </c>
      <c r="H14" s="6" t="s">
        <v>4</v>
      </c>
      <c r="I14" s="1"/>
    </row>
    <row r="15" spans="1:9" x14ac:dyDescent="0.25">
      <c r="A15" s="1"/>
      <c r="B15" s="97" t="s">
        <v>98</v>
      </c>
      <c r="C15" s="98"/>
      <c r="D15" s="98"/>
      <c r="E15" s="98"/>
      <c r="F15" s="99"/>
      <c r="G15" s="18">
        <f>G11+G14</f>
        <v>667181.93636878952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100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101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70</v>
      </c>
      <c r="C9" s="101"/>
      <c r="D9" s="101"/>
      <c r="E9" s="101"/>
      <c r="F9" s="102"/>
      <c r="G9" s="46">
        <v>-40330430</v>
      </c>
      <c r="H9" s="3" t="s">
        <v>4</v>
      </c>
      <c r="I9" s="1"/>
    </row>
    <row r="10" spans="1:9" x14ac:dyDescent="0.25">
      <c r="A10" s="1"/>
      <c r="B10" s="100" t="s">
        <v>71</v>
      </c>
      <c r="C10" s="101"/>
      <c r="D10" s="101"/>
      <c r="E10" s="101"/>
      <c r="F10" s="102"/>
      <c r="G10" s="46">
        <v>-25119797</v>
      </c>
      <c r="H10" s="3" t="s">
        <v>4</v>
      </c>
      <c r="I10" s="1"/>
    </row>
    <row r="11" spans="1:9" x14ac:dyDescent="0.25">
      <c r="A11" s="1"/>
      <c r="B11" s="109" t="s">
        <v>85</v>
      </c>
      <c r="C11" s="110"/>
      <c r="D11" s="110"/>
      <c r="E11" s="110"/>
      <c r="F11" s="111"/>
      <c r="G11" s="48">
        <v>-15210633</v>
      </c>
      <c r="H11" s="12" t="s">
        <v>4</v>
      </c>
      <c r="I11" s="1"/>
    </row>
    <row r="12" spans="1:9" x14ac:dyDescent="0.25">
      <c r="A12" s="1"/>
      <c r="B12" s="100" t="s">
        <v>72</v>
      </c>
      <c r="C12" s="101"/>
      <c r="D12" s="101"/>
      <c r="E12" s="101"/>
      <c r="F12" s="102"/>
      <c r="G12" s="46">
        <v>4</v>
      </c>
      <c r="H12" s="3" t="s">
        <v>4</v>
      </c>
      <c r="I12" s="1"/>
    </row>
    <row r="13" spans="1:9" x14ac:dyDescent="0.25">
      <c r="A13" s="1"/>
      <c r="B13" s="97" t="s">
        <v>69</v>
      </c>
      <c r="C13" s="98"/>
      <c r="D13" s="98"/>
      <c r="E13" s="98"/>
      <c r="F13" s="99"/>
      <c r="G13" s="18">
        <f>G11/G12</f>
        <v>-3802658.25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6" t="s">
        <v>27</v>
      </c>
      <c r="C3" s="96"/>
      <c r="D3" s="96"/>
      <c r="E3" s="96"/>
      <c r="F3" s="96"/>
      <c r="G3" s="96"/>
      <c r="H3" s="1"/>
    </row>
    <row r="4" spans="1:8" ht="15" customHeight="1" x14ac:dyDescent="0.25">
      <c r="A4" s="1"/>
      <c r="B4" s="96"/>
      <c r="C4" s="96"/>
      <c r="D4" s="96"/>
      <c r="E4" s="96"/>
      <c r="F4" s="96"/>
      <c r="G4" s="9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7" t="s">
        <v>5</v>
      </c>
      <c r="C8" s="98"/>
      <c r="D8" s="98"/>
      <c r="E8" s="98"/>
      <c r="F8" s="98"/>
      <c r="G8" s="99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12" t="s">
        <v>3</v>
      </c>
      <c r="G9" s="112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84612554</v>
      </c>
      <c r="F10" s="10">
        <f>E10/D10</f>
        <v>1128167.3866666667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50</v>
      </c>
      <c r="E11" s="46">
        <v>4550891</v>
      </c>
      <c r="F11" s="10">
        <f t="shared" ref="F11:F16" si="0">E11/D11</f>
        <v>91017.82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5066536</v>
      </c>
      <c r="F12" s="10">
        <f t="shared" si="0"/>
        <v>67553.813333333339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75</v>
      </c>
      <c r="E13" s="46">
        <v>5735701</v>
      </c>
      <c r="F13" s="10">
        <f t="shared" si="0"/>
        <v>76476.013333333336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20</v>
      </c>
      <c r="E14" s="46">
        <v>3324724</v>
      </c>
      <c r="F14" s="10">
        <f t="shared" si="0"/>
        <v>166236.20000000001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50</v>
      </c>
      <c r="E15" s="46">
        <v>85146130</v>
      </c>
      <c r="F15" s="10">
        <f>E15/D15</f>
        <v>1702922.6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5</v>
      </c>
      <c r="E16" s="46">
        <v>1767678</v>
      </c>
      <c r="F16" s="10">
        <f t="shared" si="0"/>
        <v>353535.6</v>
      </c>
      <c r="G16" s="3" t="s">
        <v>4</v>
      </c>
      <c r="H16" s="1"/>
    </row>
    <row r="17" spans="1:8" x14ac:dyDescent="0.25">
      <c r="A17" s="1"/>
      <c r="B17" s="97" t="s">
        <v>112</v>
      </c>
      <c r="C17" s="98"/>
      <c r="D17" s="98"/>
      <c r="E17" s="99"/>
      <c r="F17" s="18">
        <f>SUM(F10:F16)</f>
        <v>3585909.4333333336</v>
      </c>
      <c r="G17" s="8" t="s">
        <v>4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</sheetData>
  <sheetProtection password="C6BD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3" t="s">
        <v>7</v>
      </c>
      <c r="C3" s="113"/>
      <c r="D3" s="113"/>
      <c r="E3" s="113"/>
      <c r="F3" s="113"/>
      <c r="G3" s="113"/>
      <c r="H3" s="113"/>
      <c r="I3" s="1"/>
    </row>
    <row r="4" spans="1:9" ht="15" customHeight="1" x14ac:dyDescent="0.25">
      <c r="A4" s="1"/>
      <c r="B4" s="113"/>
      <c r="C4" s="113"/>
      <c r="D4" s="113"/>
      <c r="E4" s="113"/>
      <c r="F4" s="113"/>
      <c r="G4" s="113"/>
      <c r="H4" s="11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4" t="s">
        <v>86</v>
      </c>
      <c r="C8" s="115"/>
      <c r="D8" s="115"/>
      <c r="E8" s="115"/>
      <c r="F8" s="115"/>
      <c r="G8" s="115"/>
      <c r="H8" s="116"/>
      <c r="I8" s="1"/>
    </row>
    <row r="9" spans="1:9" x14ac:dyDescent="0.25">
      <c r="A9" s="1"/>
      <c r="B9" s="100" t="s">
        <v>74</v>
      </c>
      <c r="C9" s="101"/>
      <c r="D9" s="101"/>
      <c r="E9" s="101"/>
      <c r="F9" s="102"/>
      <c r="G9" s="46">
        <v>29737817.27</v>
      </c>
      <c r="H9" s="3" t="s">
        <v>4</v>
      </c>
      <c r="I9" s="1"/>
    </row>
    <row r="10" spans="1:9" x14ac:dyDescent="0.25">
      <c r="A10" s="1"/>
      <c r="B10" s="100" t="s">
        <v>75</v>
      </c>
      <c r="C10" s="101"/>
      <c r="D10" s="101"/>
      <c r="E10" s="101"/>
      <c r="F10" s="102"/>
      <c r="G10" s="46">
        <v>25510500</v>
      </c>
      <c r="H10" s="3" t="s">
        <v>4</v>
      </c>
      <c r="I10" s="1"/>
    </row>
    <row r="11" spans="1:9" x14ac:dyDescent="0.25">
      <c r="A11" s="1"/>
      <c r="B11" s="97" t="s">
        <v>76</v>
      </c>
      <c r="C11" s="98"/>
      <c r="D11" s="98"/>
      <c r="E11" s="98"/>
      <c r="F11" s="99"/>
      <c r="G11" s="18">
        <f>G9-G10</f>
        <v>4227317.2699999996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4" t="s">
        <v>77</v>
      </c>
      <c r="C14" s="115"/>
      <c r="D14" s="115"/>
      <c r="E14" s="115"/>
      <c r="F14" s="115"/>
      <c r="G14" s="115"/>
      <c r="H14" s="116"/>
      <c r="I14" s="1"/>
    </row>
    <row r="15" spans="1:9" x14ac:dyDescent="0.25">
      <c r="A15" s="1"/>
      <c r="B15" s="100" t="s">
        <v>78</v>
      </c>
      <c r="C15" s="101"/>
      <c r="D15" s="101"/>
      <c r="E15" s="101"/>
      <c r="F15" s="102"/>
      <c r="G15" s="46">
        <v>8300588</v>
      </c>
      <c r="H15" s="3" t="s">
        <v>4</v>
      </c>
      <c r="I15" s="1"/>
    </row>
    <row r="16" spans="1:9" x14ac:dyDescent="0.25">
      <c r="A16" s="1"/>
      <c r="B16" s="100" t="s">
        <v>79</v>
      </c>
      <c r="C16" s="101"/>
      <c r="D16" s="101"/>
      <c r="E16" s="101"/>
      <c r="F16" s="102"/>
      <c r="G16" s="46">
        <v>8764937</v>
      </c>
      <c r="H16" s="3" t="s">
        <v>4</v>
      </c>
      <c r="I16" s="1"/>
    </row>
    <row r="17" spans="1:9" x14ac:dyDescent="0.25">
      <c r="A17" s="1"/>
      <c r="B17" s="97" t="s">
        <v>80</v>
      </c>
      <c r="C17" s="98"/>
      <c r="D17" s="98"/>
      <c r="E17" s="98"/>
      <c r="F17" s="99"/>
      <c r="G17" s="18">
        <f>G15-G16</f>
        <v>-464349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4" t="s">
        <v>87</v>
      </c>
      <c r="C20" s="115"/>
      <c r="D20" s="115"/>
      <c r="E20" s="115"/>
      <c r="F20" s="115"/>
      <c r="G20" s="115"/>
      <c r="H20" s="116"/>
      <c r="I20" s="1"/>
    </row>
    <row r="21" spans="1:9" x14ac:dyDescent="0.25">
      <c r="A21" s="1"/>
      <c r="B21" s="100" t="s">
        <v>88</v>
      </c>
      <c r="C21" s="101"/>
      <c r="D21" s="101"/>
      <c r="E21" s="101"/>
      <c r="F21" s="102"/>
      <c r="G21" s="46">
        <v>200767.84</v>
      </c>
      <c r="H21" s="3" t="s">
        <v>4</v>
      </c>
      <c r="I21" s="1"/>
    </row>
    <row r="22" spans="1:9" x14ac:dyDescent="0.25">
      <c r="A22" s="1"/>
      <c r="B22" s="100" t="s">
        <v>90</v>
      </c>
      <c r="C22" s="101"/>
      <c r="D22" s="101"/>
      <c r="E22" s="101"/>
      <c r="F22" s="102"/>
      <c r="G22" s="46">
        <v>106200</v>
      </c>
      <c r="H22" s="3" t="s">
        <v>4</v>
      </c>
      <c r="I22" s="1"/>
    </row>
    <row r="23" spans="1:9" x14ac:dyDescent="0.25">
      <c r="A23" s="1"/>
      <c r="B23" s="97" t="s">
        <v>89</v>
      </c>
      <c r="C23" s="98"/>
      <c r="D23" s="98"/>
      <c r="E23" s="98"/>
      <c r="F23" s="99"/>
      <c r="G23" s="18">
        <f>G21-G22</f>
        <v>94567.84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4" t="s">
        <v>81</v>
      </c>
      <c r="C26" s="115"/>
      <c r="D26" s="115"/>
      <c r="E26" s="115"/>
      <c r="F26" s="115"/>
      <c r="G26" s="115"/>
      <c r="H26" s="116"/>
      <c r="I26" s="1"/>
    </row>
    <row r="27" spans="1:9" x14ac:dyDescent="0.25">
      <c r="A27" s="1"/>
      <c r="B27" s="100" t="s">
        <v>82</v>
      </c>
      <c r="C27" s="101"/>
      <c r="D27" s="101"/>
      <c r="E27" s="101"/>
      <c r="F27" s="102"/>
      <c r="G27" s="46">
        <v>1603333</v>
      </c>
      <c r="H27" s="3" t="s">
        <v>4</v>
      </c>
      <c r="I27" s="1"/>
    </row>
    <row r="28" spans="1:9" x14ac:dyDescent="0.25">
      <c r="A28" s="1"/>
      <c r="B28" s="100" t="s">
        <v>83</v>
      </c>
      <c r="C28" s="101"/>
      <c r="D28" s="101"/>
      <c r="E28" s="101"/>
      <c r="F28" s="102"/>
      <c r="G28" s="46">
        <v>1831133</v>
      </c>
      <c r="H28" s="3" t="s">
        <v>4</v>
      </c>
      <c r="I28" s="1"/>
    </row>
    <row r="29" spans="1:9" x14ac:dyDescent="0.25">
      <c r="A29" s="1"/>
      <c r="B29" s="100" t="s">
        <v>84</v>
      </c>
      <c r="C29" s="101"/>
      <c r="D29" s="101"/>
      <c r="E29" s="101"/>
      <c r="F29" s="102"/>
      <c r="G29" s="10">
        <f>'Fane 7. Gen. inv. i 2015'!F17</f>
        <v>3585909.4333333336</v>
      </c>
      <c r="H29" s="3" t="s">
        <v>4</v>
      </c>
      <c r="I29" s="1"/>
    </row>
    <row r="30" spans="1:9" x14ac:dyDescent="0.25">
      <c r="A30" s="1"/>
      <c r="B30" s="97" t="s">
        <v>81</v>
      </c>
      <c r="C30" s="98"/>
      <c r="D30" s="98"/>
      <c r="E30" s="98"/>
      <c r="F30" s="99"/>
      <c r="G30" s="18">
        <f>G29-G27+G29-G28</f>
        <v>3737352.8666666672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97" t="s">
        <v>116</v>
      </c>
      <c r="C33" s="98"/>
      <c r="D33" s="98"/>
      <c r="E33" s="98"/>
      <c r="F33" s="98"/>
      <c r="G33" s="98"/>
      <c r="H33" s="99"/>
      <c r="I33" s="1"/>
    </row>
    <row r="34" spans="1:9" x14ac:dyDescent="0.25">
      <c r="A34" s="1"/>
      <c r="B34" s="100" t="s">
        <v>117</v>
      </c>
      <c r="C34" s="101"/>
      <c r="D34" s="101"/>
      <c r="E34" s="101"/>
      <c r="F34" s="102"/>
      <c r="G34" s="10">
        <v>1279244.0000000005</v>
      </c>
      <c r="H34" s="3" t="s">
        <v>4</v>
      </c>
      <c r="I34" s="1"/>
    </row>
    <row r="35" spans="1:9" x14ac:dyDescent="0.25">
      <c r="A35" s="1"/>
      <c r="B35" s="100" t="s">
        <v>118</v>
      </c>
      <c r="C35" s="101"/>
      <c r="D35" s="101"/>
      <c r="E35" s="101"/>
      <c r="F35" s="102"/>
      <c r="G35" s="3">
        <v>0</v>
      </c>
      <c r="H35" s="3" t="s">
        <v>4</v>
      </c>
      <c r="I35" s="1"/>
    </row>
    <row r="36" spans="1:9" x14ac:dyDescent="0.25">
      <c r="A36" s="1"/>
      <c r="B36" s="97" t="s">
        <v>119</v>
      </c>
      <c r="C36" s="98"/>
      <c r="D36" s="98"/>
      <c r="E36" s="98"/>
      <c r="F36" s="99"/>
      <c r="G36" s="18">
        <f>G35-G34</f>
        <v>-1279244.0000000005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22">
    <mergeCell ref="B30:F30"/>
    <mergeCell ref="B21:F21"/>
    <mergeCell ref="B22:F22"/>
    <mergeCell ref="B23:F23"/>
    <mergeCell ref="B26:H26"/>
    <mergeCell ref="B27:F27"/>
    <mergeCell ref="B33:H33"/>
    <mergeCell ref="B34:F34"/>
    <mergeCell ref="B35:F35"/>
    <mergeCell ref="B36:F36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3" t="s">
        <v>6</v>
      </c>
      <c r="C3" s="113"/>
      <c r="D3" s="113"/>
      <c r="E3" s="113"/>
      <c r="F3" s="113"/>
      <c r="G3" s="113"/>
      <c r="H3" s="113"/>
      <c r="I3" s="1"/>
    </row>
    <row r="4" spans="1:9" ht="15" customHeight="1" x14ac:dyDescent="0.25">
      <c r="A4" s="1"/>
      <c r="B4" s="113"/>
      <c r="C4" s="113"/>
      <c r="D4" s="113"/>
      <c r="E4" s="113"/>
      <c r="F4" s="113"/>
      <c r="G4" s="113"/>
      <c r="H4" s="11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39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3" t="s">
        <v>41</v>
      </c>
      <c r="C9" s="104"/>
      <c r="D9" s="104"/>
      <c r="E9" s="104"/>
      <c r="F9" s="105"/>
      <c r="G9" s="45">
        <v>74750787</v>
      </c>
      <c r="H9" s="6" t="s">
        <v>4</v>
      </c>
      <c r="I9" s="1"/>
    </row>
    <row r="10" spans="1:9" x14ac:dyDescent="0.25">
      <c r="A10" s="1"/>
      <c r="B10" s="97" t="s">
        <v>42</v>
      </c>
      <c r="C10" s="98"/>
      <c r="D10" s="98"/>
      <c r="E10" s="98"/>
      <c r="F10" s="98"/>
      <c r="G10" s="98"/>
      <c r="H10" s="99"/>
      <c r="I10" s="1"/>
    </row>
    <row r="11" spans="1:9" x14ac:dyDescent="0.25">
      <c r="A11" s="1"/>
      <c r="B11" s="100" t="s">
        <v>43</v>
      </c>
      <c r="C11" s="101"/>
      <c r="D11" s="102"/>
      <c r="E11" s="46">
        <v>16223940</v>
      </c>
      <c r="F11" s="3" t="s">
        <v>4</v>
      </c>
      <c r="G11" s="9"/>
      <c r="H11" s="13"/>
      <c r="I11" s="1"/>
    </row>
    <row r="12" spans="1:9" x14ac:dyDescent="0.25">
      <c r="A12" s="1"/>
      <c r="B12" s="100" t="s">
        <v>44</v>
      </c>
      <c r="C12" s="101"/>
      <c r="D12" s="102"/>
      <c r="E12" s="46">
        <v>4878184</v>
      </c>
      <c r="F12" s="3" t="s">
        <v>4</v>
      </c>
      <c r="G12" s="4"/>
      <c r="H12" s="14"/>
      <c r="I12" s="1"/>
    </row>
    <row r="13" spans="1:9" x14ac:dyDescent="0.25">
      <c r="A13" s="1"/>
      <c r="B13" s="100" t="s">
        <v>45</v>
      </c>
      <c r="C13" s="101"/>
      <c r="D13" s="102"/>
      <c r="E13" s="46">
        <v>619709</v>
      </c>
      <c r="F13" s="3" t="s">
        <v>4</v>
      </c>
      <c r="G13" s="4"/>
      <c r="H13" s="14"/>
      <c r="I13" s="1"/>
    </row>
    <row r="14" spans="1:9" x14ac:dyDescent="0.25">
      <c r="A14" s="1"/>
      <c r="B14" s="100" t="s">
        <v>46</v>
      </c>
      <c r="C14" s="101"/>
      <c r="D14" s="102"/>
      <c r="E14" s="46">
        <v>4010000</v>
      </c>
      <c r="F14" s="3" t="s">
        <v>4</v>
      </c>
      <c r="G14" s="4"/>
      <c r="H14" s="14"/>
      <c r="I14" s="1"/>
    </row>
    <row r="15" spans="1:9" x14ac:dyDescent="0.25">
      <c r="A15" s="1"/>
      <c r="B15" s="103" t="s">
        <v>47</v>
      </c>
      <c r="C15" s="104"/>
      <c r="D15" s="105"/>
      <c r="E15" s="17">
        <f>SUM(E11:E14)</f>
        <v>25731833</v>
      </c>
      <c r="F15" s="6" t="s">
        <v>4</v>
      </c>
      <c r="G15" s="4"/>
      <c r="H15" s="14"/>
      <c r="I15" s="1"/>
    </row>
    <row r="16" spans="1:9" x14ac:dyDescent="0.25">
      <c r="A16" s="1"/>
      <c r="B16" s="100" t="s">
        <v>48</v>
      </c>
      <c r="C16" s="101"/>
      <c r="D16" s="102"/>
      <c r="E16" s="46">
        <v>77027</v>
      </c>
      <c r="F16" s="3" t="s">
        <v>4</v>
      </c>
      <c r="G16" s="4"/>
      <c r="H16" s="14"/>
      <c r="I16" s="1"/>
    </row>
    <row r="17" spans="1:9" x14ac:dyDescent="0.25">
      <c r="A17" s="1"/>
      <c r="B17" s="100" t="s">
        <v>49</v>
      </c>
      <c r="C17" s="101"/>
      <c r="D17" s="102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100" t="s">
        <v>50</v>
      </c>
      <c r="C18" s="101"/>
      <c r="D18" s="102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3" t="s">
        <v>51</v>
      </c>
      <c r="C19" s="104"/>
      <c r="D19" s="105"/>
      <c r="E19" s="17">
        <f>SUM(E16:E18)</f>
        <v>77027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79" t="s">
        <v>52</v>
      </c>
      <c r="C20" s="80"/>
      <c r="D20" s="81"/>
      <c r="E20" s="46">
        <v>-5724420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79" t="s">
        <v>53</v>
      </c>
      <c r="C21" s="80"/>
      <c r="D21" s="81"/>
      <c r="E21" s="46">
        <v>0</v>
      </c>
      <c r="F21" s="3" t="s">
        <v>4</v>
      </c>
      <c r="G21" s="4"/>
      <c r="H21" s="14"/>
      <c r="I21" s="1"/>
    </row>
    <row r="22" spans="1:9" x14ac:dyDescent="0.25">
      <c r="A22" s="1"/>
      <c r="B22" s="100" t="s">
        <v>54</v>
      </c>
      <c r="C22" s="101"/>
      <c r="D22" s="102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100" t="s">
        <v>55</v>
      </c>
      <c r="C23" s="101"/>
      <c r="D23" s="102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79" t="s">
        <v>56</v>
      </c>
      <c r="C24" s="80"/>
      <c r="D24" s="81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79" t="s">
        <v>57</v>
      </c>
      <c r="C25" s="80"/>
      <c r="D25" s="81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79" t="s">
        <v>58</v>
      </c>
      <c r="C26" s="80"/>
      <c r="D26" s="81"/>
      <c r="E26" s="46">
        <v>-20208902</v>
      </c>
      <c r="F26" s="3" t="s">
        <v>4</v>
      </c>
      <c r="G26" s="4"/>
      <c r="H26" s="14"/>
      <c r="I26" s="1"/>
    </row>
    <row r="27" spans="1:9" x14ac:dyDescent="0.25">
      <c r="A27" s="1"/>
      <c r="B27" s="103" t="s">
        <v>59</v>
      </c>
      <c r="C27" s="104"/>
      <c r="D27" s="105"/>
      <c r="E27" s="17">
        <f>SUM(E20:E26)</f>
        <v>-25933322</v>
      </c>
      <c r="F27" s="6" t="s">
        <v>4</v>
      </c>
      <c r="G27" s="5"/>
      <c r="H27" s="15"/>
      <c r="I27" s="1"/>
    </row>
    <row r="28" spans="1:9" x14ac:dyDescent="0.25">
      <c r="A28" s="1"/>
      <c r="B28" s="103" t="s">
        <v>60</v>
      </c>
      <c r="C28" s="104"/>
      <c r="D28" s="105"/>
      <c r="E28" s="17">
        <f>E15+E19+E27</f>
        <v>-124462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7" t="s">
        <v>61</v>
      </c>
      <c r="C29" s="98"/>
      <c r="D29" s="98"/>
      <c r="E29" s="98"/>
      <c r="F29" s="98"/>
      <c r="G29" s="98"/>
      <c r="H29" s="99"/>
      <c r="I29" s="1"/>
    </row>
    <row r="30" spans="1:9" x14ac:dyDescent="0.25">
      <c r="A30" s="1"/>
      <c r="B30" s="103" t="s">
        <v>61</v>
      </c>
      <c r="C30" s="104"/>
      <c r="D30" s="105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7" t="s">
        <v>113</v>
      </c>
      <c r="C31" s="98"/>
      <c r="D31" s="98"/>
      <c r="E31" s="98"/>
      <c r="F31" s="98"/>
      <c r="G31" s="98"/>
      <c r="H31" s="99"/>
      <c r="I31" s="1"/>
    </row>
    <row r="32" spans="1:9" ht="30" customHeight="1" x14ac:dyDescent="0.25">
      <c r="A32" s="1"/>
      <c r="B32" s="79" t="s">
        <v>114</v>
      </c>
      <c r="C32" s="80"/>
      <c r="D32" s="81"/>
      <c r="E32" s="46">
        <v>74887631.00999999</v>
      </c>
      <c r="F32" s="3" t="s">
        <v>4</v>
      </c>
      <c r="G32" s="9"/>
      <c r="H32" s="13"/>
      <c r="I32" s="1"/>
    </row>
    <row r="33" spans="1:9" x14ac:dyDescent="0.25">
      <c r="A33" s="1"/>
      <c r="B33" s="100" t="s">
        <v>62</v>
      </c>
      <c r="C33" s="101"/>
      <c r="D33" s="102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79" t="s">
        <v>63</v>
      </c>
      <c r="C34" s="80"/>
      <c r="D34" s="81"/>
      <c r="E34" s="46">
        <v>8047193.2400000002</v>
      </c>
      <c r="F34" s="3" t="s">
        <v>4</v>
      </c>
      <c r="G34" s="5"/>
      <c r="H34" s="15"/>
      <c r="I34" s="1"/>
    </row>
    <row r="35" spans="1:9" x14ac:dyDescent="0.25">
      <c r="A35" s="1"/>
      <c r="B35" s="103" t="s">
        <v>64</v>
      </c>
      <c r="C35" s="104"/>
      <c r="D35" s="105"/>
      <c r="E35" s="17">
        <f>SUM(E32:E34)</f>
        <v>82934824.249999985</v>
      </c>
      <c r="F35" s="6" t="s">
        <v>4</v>
      </c>
      <c r="G35" s="17">
        <f>-E35</f>
        <v>-82934824.249999985</v>
      </c>
      <c r="H35" s="6" t="s">
        <v>4</v>
      </c>
      <c r="I35" s="1"/>
    </row>
    <row r="36" spans="1:9" x14ac:dyDescent="0.25">
      <c r="A36" s="1"/>
      <c r="B36" s="97" t="s">
        <v>40</v>
      </c>
      <c r="C36" s="98"/>
      <c r="D36" s="98"/>
      <c r="E36" s="98"/>
      <c r="F36" s="99"/>
      <c r="G36" s="18">
        <f>$G$9+$G$28+$G$30+$G$35</f>
        <v>-8184037.2499999851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2016-12-13T11:07:18Z</dcterms:modified>
</cp:coreProperties>
</file>