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C26" i="8" l="1"/>
  <c r="E31" i="19" l="1"/>
  <c r="C36" i="19" l="1"/>
  <c r="E36" i="19" s="1"/>
  <c r="F27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F8" i="2" l="1"/>
  <c r="F8" i="7"/>
  <c r="F26" i="7" s="1"/>
  <c r="F22" i="2" l="1"/>
  <c r="C9" i="10" s="1"/>
  <c r="C15" i="11" l="1"/>
  <c r="C29" i="8" s="1"/>
  <c r="C15" i="13"/>
  <c r="C27" i="8" s="1"/>
  <c r="C14" i="4"/>
  <c r="C25" i="8" s="1"/>
  <c r="C24" i="3"/>
  <c r="C23" i="8" s="1"/>
  <c r="F28" i="7"/>
  <c r="C18" i="8" s="1"/>
  <c r="C18" i="3"/>
  <c r="C22" i="8" s="1"/>
  <c r="C12" i="3"/>
  <c r="C21" i="8" s="1"/>
  <c r="C8" i="4"/>
  <c r="C24" i="8" s="1"/>
  <c r="C10" i="10"/>
  <c r="C17" i="8" s="1"/>
  <c r="F24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<sst xmlns="http://schemas.openxmlformats.org/spreadsheetml/2006/main" count="483" uniqueCount="227">
  <si>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</si>
  <si>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</si>
  <si>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</si>
  <si>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</si>
  <si>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</si>
  <si>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</si>
  <si>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</si>
  <si>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</si>
  <si>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</si>
  <si>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</si>
  <si>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</si>
  <si>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</si>
  <si>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</si>
  <si>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</si>
  <si>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</si>
  <si>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</si>
  <si>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</si>
  <si>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</si>
  <si>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</si>
  <si>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</si>
  <si>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</si>
  <si>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</si>
  <si>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</si>
  <si>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</si>
  <si>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</si>
  <si>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</si>
  <si>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</si>
  <si>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</si>
  <si>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</si>
  <si>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</si>
  <si>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</si>
  <si>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</si>
  <si>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</si>
  <si>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</si>
  <si>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</si>
  <si>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</si>
  <si>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</si>
  <si>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</si>
  <si>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</si>
  <si>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</si>
  <si>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</si>
  <si>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</si>
  <si>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</si>
  <si>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</si>
  <si>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</si>
  <si>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</si>
  <si>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</si>
  <si>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</si>
  <si>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</si>
  <si>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</si>
  <si>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</si>
  <si>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</si>
  <si>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</si>
  <si>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</si>
  <si>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</si>
  <si>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</si>
  <si>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</si>
  <si>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</si>
  <si>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</si>
  <si>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</si>
  <si>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</si>
  <si>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</si>
  <si>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</si>
  <si>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</si>
  <si>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</si>
  <si>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</si>
  <si>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</si>
  <si>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</si>
  <si>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</si>
  <si>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</si>
  <si>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</si>
  <si>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</si>
  <si>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</si>
  <si>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</si>
  <si>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</si>
  <si>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</si>
  <si>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</si>
  <si>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</si>
  <si>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</si>
  <si>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</si>
  <si>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</si>
  <si>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</si>
  <si>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</si>
  <si>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</si>
  <si>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</si>
  <si>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</si>
  <si>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</si>
  <si>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</si>
  <si>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</si>
  <si>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</si>
  <si>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</si>
  <si>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</si>
  <si>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</si>
  <si>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</si>
  <si>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</si>
  <si>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</si>
  <si>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</si>
  <si>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</si>
  <si>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</si>
  <si>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</si>
  <si>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</si>
  <si>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</si>
  <si>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</si>
  <si>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</si>
  <si>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</si>
  <si>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</si>
  <si>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</si>
  <si>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</si>
  <si>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</si>
  <si>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</si>
  <si>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</si>
  <si>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</si>
  <si>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</si>
  <si>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</si>
  <si>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</si>
  <si>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</si>
  <si>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</si>
  <si>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</si>
  <si>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</si>
  <si>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</si>
  <si>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</si>
  <si>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</si>
  <si>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</si>
  <si>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</si>
  <si>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</si>
  <si>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</si>
  <si>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</si>
  <si>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</si>
  <si>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</si>
  <si>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</si>
  <si>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</si>
  <si>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</si>
  <si>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</si>
  <si>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</si>
  <si>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</si>
  <si>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</si>
  <si>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</si>
  <si>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</si>
  <si>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</si>
  <si>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</si>
  <si>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</si>
  <si>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</si>
  <si>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</si>
  <si>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</si>
  <si>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</si>
  <si>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</si>
  <si>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</si>
  <si>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</si>
  <si>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</si>
  <si>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</si>
  <si>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</si>
  <si>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</si>
  <si>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</si>
  <si>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</si>
  <si>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</si>
  <si>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</si>
  <si>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</si>
  <si>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</si>
  <si>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</si>
  <si>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</si>
  <si>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</si>
  <si>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</si>
  <si>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</si>
  <si>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</si>
  <si>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</si>
  <si>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</si>
  <si>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</si>
  <si>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</si>
  <si>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</si>
  <si>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</si>
  <si>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</si>
  <si>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</si>
  <si>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</si>
  <si>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</si>
  <si>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</si>
  <si>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</si>
  <si>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</si>
  <si>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</si>
  <si>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</si>
  <si>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</si>
  <si>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</si>
  <si>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</si>
  <si>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</si>
  <si>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</si>
  <si>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</si>
  <si>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</si>
  <si>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</si>
  <si>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</si>
  <si>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Brønde</t>
  </si>
  <si>
    <t>Køretøjer, entreprenørmaskiner</t>
  </si>
  <si>
    <t xml:space="preserve">Ledningsnet ≤ Ø 200 mm </t>
  </si>
  <si>
    <t>Pumpestationer m. overbygning (&lt; 20 m2), Konstruktioner</t>
  </si>
  <si>
    <t>Pumpestationer m. overbygning (&lt; 20 m2), Mek/EL</t>
  </si>
  <si>
    <t>Pumpestationer i brønde (&lt; 6,25 m2), SRO</t>
  </si>
  <si>
    <t>Strømpeforing ≤ Ø 200 mm</t>
  </si>
  <si>
    <t>Strømpeforing Ø 200 mm &lt; Ledningsnet ≤ Ø 500 mm</t>
  </si>
  <si>
    <t>Strømpeforing Ø 500 mm &lt; Ledningsnet ≤ Ø 800 mm</t>
  </si>
  <si>
    <t xml:space="preserve">Ø 200 mm &lt; Ledningsnet ≤ Ø 500 mm </t>
  </si>
  <si>
    <t>Ø 500 mm &lt; Ledningsnet ≤ Ø 800 mm</t>
  </si>
  <si>
    <t>Hard-og software</t>
  </si>
  <si>
    <t>SRO til pumpestationer</t>
  </si>
  <si>
    <t>Kælder</t>
  </si>
  <si>
    <t>2014</t>
  </si>
  <si>
    <t>75</t>
  </si>
  <si>
    <t>5</t>
  </si>
  <si>
    <t>50</t>
  </si>
  <si>
    <t>20</t>
  </si>
  <si>
    <t>10</t>
  </si>
  <si>
    <t>Ejendomsskatter</t>
  </si>
  <si>
    <t>Selskabsskatter</t>
  </si>
  <si>
    <t>Spildevandsafgift</t>
  </si>
  <si>
    <t>Køb af ydelser og produkter, der er omfattet af prisloftreguleringen, hos et andet selskab</t>
  </si>
  <si>
    <t>2015</t>
  </si>
  <si>
    <t>Jordbassin Klasse A</t>
  </si>
  <si>
    <t>Ø 800 mm &lt; Ledningsnet ≤ Ø 1000 mm</t>
  </si>
  <si>
    <t>2016</t>
  </si>
  <si>
    <t>Jordbassin Klasse B</t>
  </si>
  <si>
    <t>Pumpestationer i brønde (&lt; 6,25 m2), Konstruktioner</t>
  </si>
  <si>
    <t>Andre bygninger (tekniske installationer, målere mv.)</t>
  </si>
  <si>
    <t>Kloakarbejde - byggemodning</t>
  </si>
  <si>
    <t>Byggemodning</t>
  </si>
  <si>
    <t>Renseanlægskomponenter</t>
  </si>
  <si>
    <t>Måle- og dataudstyr</t>
  </si>
  <si>
    <t>Sparemotorer</t>
  </si>
  <si>
    <t>Vesthimmerlands Vand AS</t>
  </si>
  <si>
    <t>S105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</si>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</sst>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Vesthimmerlands Vand AS</v>
      </c>
      <c r="B1" s="56"/>
      <c r="C1" s="56"/>
      <c r="D1" s="56"/>
      <c r="E1" s="56"/>
    </row>
    <row r="2" spans="1:5" x14ac:dyDescent="0.25">
      <c r="A2" s="222" t="str">
        <f>'1. Forside'!A2</f>
        <v>S105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Vesthimmerlands Vand AS</v>
      </c>
      <c r="B1" s="26"/>
      <c r="C1" s="26"/>
      <c r="D1" s="26"/>
      <c r="E1" s="26"/>
    </row>
    <row r="2" spans="1:5" x14ac:dyDescent="0.25">
      <c r="A2" s="223" t="str">
        <f>'1. Forside'!A2</f>
        <v>S105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Vesthimmerlands Vand AS</v>
      </c>
      <c r="B1" s="26"/>
      <c r="C1" s="26"/>
      <c r="D1" s="26"/>
      <c r="E1" s="26"/>
    </row>
    <row r="2" spans="1:5" x14ac:dyDescent="0.25">
      <c r="A2" s="223" t="str">
        <f>'1. Forside'!A2</f>
        <v>S105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-109168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-539434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430266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Vesthimmerlands Vand AS</v>
      </c>
      <c r="B1" s="26"/>
      <c r="C1" s="26"/>
      <c r="D1" s="26"/>
      <c r="E1" s="26"/>
    </row>
    <row r="2" spans="1:5" x14ac:dyDescent="0.25">
      <c r="A2" s="223" t="str">
        <f>'1. Forside'!A2</f>
        <v>S105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-29297894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-14138251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-15159643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-3031928.6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Vesthimmerlands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S105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78661375.256747365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44027932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2377962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897760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1668067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48971721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882309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25000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907309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662813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-668602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-29290006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-9889323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-65209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-39913140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10628703</v>
      </c>
      <c r="D27" s="79" t="s">
        <v>0</v>
      </c>
      <c r="E27" s="10">
        <f>IF(C27&lt;0,0,-C27)</f>
        <v>-10628703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68468055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68468055</v>
      </c>
      <c r="D36" s="79" t="s">
        <v>0</v>
      </c>
      <c r="E36" s="10">
        <f>-C36</f>
        <v>-68468055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-435382.743252635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Vesthimmerlands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S105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95778</v>
      </c>
      <c r="D7" s="224" t="s">
        <v>0</v>
      </c>
      <c r="E7" s="225">
        <v>964697</v>
      </c>
      <c r="F7" s="224" t="s">
        <v>0</v>
      </c>
      <c r="G7" s="225">
        <v>72459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95778</v>
      </c>
      <c r="D8" s="224" t="s">
        <v>0</v>
      </c>
      <c r="E8" s="226">
        <v>0</v>
      </c>
      <c r="F8" s="224" t="s">
        <v>0</v>
      </c>
      <c r="G8" s="226">
        <v>662813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8" t="s">
        <v>0</v>
      </c>
      <c r="E11" s="55">
        <f>C11+E7-E8-E9</f>
        <v>964697</v>
      </c>
      <c r="F11" s="228" t="s">
        <v>0</v>
      </c>
      <c r="G11" s="55">
        <f>E11+G7-G8-G9</f>
        <v>374343</v>
      </c>
      <c r="H11" s="228" t="s">
        <v>0</v>
      </c>
      <c r="I11" s="55">
        <f>G11+I7-I8-I9</f>
        <v>374343</v>
      </c>
      <c r="J11" s="228" t="s">
        <v>0</v>
      </c>
      <c r="K11" s="55">
        <f>K7-K8-K9+K10+I11</f>
        <v>374343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Vesthimmerlands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S105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28062095.94966865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-106635.96460874086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27955459.98505991</v>
      </c>
      <c r="D13" s="79" t="s">
        <v>0</v>
      </c>
      <c r="E13" s="6">
        <f>C13</f>
        <v>27955459.98505991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42988871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226</v>
      </c>
      <c r="C16" s="14">
        <f>'6. Gennemførte investeringer'!F24</f>
        <v>4290358.0946333334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1554644.8359333333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investeringer'!F28</f>
        <v>1541833.3333333335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50375707.263900004</v>
      </c>
      <c r="D19" s="79" t="s">
        <v>0</v>
      </c>
      <c r="E19" s="8">
        <f>C19</f>
        <v>50375707.263900004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2909888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147600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2252488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430266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5740242</v>
      </c>
      <c r="D30" s="79" t="s">
        <v>0</v>
      </c>
      <c r="E30" s="6">
        <f>C30</f>
        <v>5740242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-3031928.6</v>
      </c>
      <c r="D32" s="79" t="s">
        <v>0</v>
      </c>
      <c r="E32" s="10">
        <f>C32</f>
        <v>-3031928.6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-435382.743252635</v>
      </c>
      <c r="D34" s="79" t="s">
        <v>0</v>
      </c>
      <c r="E34" s="12">
        <f>C34</f>
        <v>-435382.743252635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80604097.905707285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2067171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38.992467437723967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Vesthimmerlands 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S105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28062095.94966865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28062095.94966865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28062095.94966865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-106635.96460874086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Vesthimmerlands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26224028.664965354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27955459.98505991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28062095.94966865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0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0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Vesthimmerlands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S105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1742543994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42988871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42988871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Vesthimmerlands 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S105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202</v>
      </c>
      <c r="D8" s="31" t="s">
        <v>203</v>
      </c>
      <c r="E8" s="32">
        <v>6074571.1699999999</v>
      </c>
      <c r="F8" s="34">
        <f t="shared" ref="F8" si="0">E8/D8</f>
        <v>80994.282266666662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202</v>
      </c>
      <c r="D9" s="31" t="s">
        <v>204</v>
      </c>
      <c r="E9" s="32">
        <v>114000</v>
      </c>
      <c r="F9" s="34">
        <f t="shared" ref="F9:F21" si="1">E9/D9</f>
        <v>22800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202</v>
      </c>
      <c r="D10" s="31" t="s">
        <v>203</v>
      </c>
      <c r="E10" s="32">
        <v>4285476.22</v>
      </c>
      <c r="F10" s="34">
        <f t="shared" si="1"/>
        <v>57139.68293333333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202</v>
      </c>
      <c r="D11" s="31" t="s">
        <v>205</v>
      </c>
      <c r="E11" s="32">
        <v>372337.93</v>
      </c>
      <c r="F11" s="34">
        <f t="shared" si="1"/>
        <v>7446.7586000000001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202</v>
      </c>
      <c r="D12" s="31" t="s">
        <v>206</v>
      </c>
      <c r="E12" s="32">
        <v>148935.17000000001</v>
      </c>
      <c r="F12" s="34">
        <f t="shared" si="1"/>
        <v>7446.7585000000008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202</v>
      </c>
      <c r="D13" s="31" t="s">
        <v>207</v>
      </c>
      <c r="E13" s="32">
        <v>18616.89</v>
      </c>
      <c r="F13" s="34">
        <f t="shared" si="1"/>
        <v>1861.6889999999999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202</v>
      </c>
      <c r="D14" s="31" t="s">
        <v>205</v>
      </c>
      <c r="E14" s="32">
        <v>7636221.2599999998</v>
      </c>
      <c r="F14" s="34">
        <f t="shared" si="1"/>
        <v>152724.4252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202</v>
      </c>
      <c r="D15" s="31" t="s">
        <v>205</v>
      </c>
      <c r="E15" s="32">
        <v>1152722.5900000001</v>
      </c>
      <c r="F15" s="34">
        <f t="shared" si="1"/>
        <v>23054.451800000003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 t="s">
        <v>202</v>
      </c>
      <c r="D16" s="31" t="s">
        <v>205</v>
      </c>
      <c r="E16" s="32">
        <v>146182.01</v>
      </c>
      <c r="F16" s="34">
        <f t="shared" si="1"/>
        <v>2923.6402000000003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 t="s">
        <v>202</v>
      </c>
      <c r="D17" s="31" t="s">
        <v>203</v>
      </c>
      <c r="E17" s="32">
        <v>2579703.79</v>
      </c>
      <c r="F17" s="34">
        <f t="shared" si="1"/>
        <v>34396.050533333335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202</v>
      </c>
      <c r="D18" s="31" t="s">
        <v>203</v>
      </c>
      <c r="E18" s="32">
        <v>4707478.42</v>
      </c>
      <c r="F18" s="34">
        <f t="shared" si="1"/>
        <v>62766.378933333333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 t="s">
        <v>202</v>
      </c>
      <c r="D19" s="31" t="s">
        <v>204</v>
      </c>
      <c r="E19" s="32">
        <v>1153117</v>
      </c>
      <c r="F19" s="34">
        <f t="shared" si="1"/>
        <v>230623.4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202</v>
      </c>
      <c r="D20" s="31">
        <v>10</v>
      </c>
      <c r="E20" s="32">
        <v>7755394</v>
      </c>
      <c r="F20" s="34">
        <f t="shared" si="1"/>
        <v>775539.4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202</v>
      </c>
      <c r="D21" s="31" t="s">
        <v>207</v>
      </c>
      <c r="E21" s="32">
        <v>331395</v>
      </c>
      <c r="F21" s="34">
        <f t="shared" si="1"/>
        <v>33139.5</v>
      </c>
      <c r="G21" s="35" t="s">
        <v>0</v>
      </c>
      <c r="H21" s="26"/>
    </row>
    <row r="22" spans="1:8" s="150" customFormat="1" x14ac:dyDescent="0.25">
      <c r="A22" s="26"/>
      <c r="B22" s="23" t="s">
        <v>72</v>
      </c>
      <c r="C22" s="160"/>
      <c r="D22" s="160"/>
      <c r="E22" s="160"/>
      <c r="F22" s="36">
        <f>SUM(F8:F21)</f>
        <v>1492856.4179666666</v>
      </c>
      <c r="G22" s="37" t="s">
        <v>0</v>
      </c>
      <c r="H22" s="26"/>
    </row>
    <row r="23" spans="1:8" s="150" customFormat="1" x14ac:dyDescent="0.25">
      <c r="A23" s="26"/>
      <c r="B23" s="107" t="s">
        <v>136</v>
      </c>
      <c r="C23" s="161"/>
      <c r="D23" s="161"/>
      <c r="E23" s="161"/>
      <c r="F23" s="66">
        <v>2797501.6766666668</v>
      </c>
      <c r="G23" s="37" t="s">
        <v>0</v>
      </c>
      <c r="H23" s="26"/>
    </row>
    <row r="24" spans="1:8" s="150" customFormat="1" x14ac:dyDescent="0.25">
      <c r="A24" s="26"/>
      <c r="B24" s="39" t="s">
        <v>69</v>
      </c>
      <c r="C24" s="162"/>
      <c r="D24" s="162"/>
      <c r="E24" s="163"/>
      <c r="F24" s="38">
        <f>F22+F23</f>
        <v>4290358.0946333334</v>
      </c>
      <c r="G24" s="38" t="s">
        <v>0</v>
      </c>
      <c r="H24" s="26"/>
    </row>
    <row r="25" spans="1:8" s="150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50" customFormat="1" x14ac:dyDescent="0.25">
      <c r="A26" s="26"/>
      <c r="B26" s="26"/>
      <c r="C26" s="26"/>
      <c r="D26" s="26"/>
      <c r="E26" s="26"/>
      <c r="F26" s="26"/>
      <c r="G26" s="26"/>
      <c r="H26" s="26"/>
    </row>
    <row r="27" spans="1:8" s="150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50" customFormat="1" hidden="1" x14ac:dyDescent="0.25"/>
    <row r="29" spans="1:8" s="150" customFormat="1" hidden="1" x14ac:dyDescent="0.25"/>
    <row r="30" spans="1:8" s="150" customFormat="1" hidden="1" x14ac:dyDescent="0.25"/>
    <row r="31" spans="1:8" s="150" customFormat="1" ht="14.45" hidden="1" customHeight="1" x14ac:dyDescent="0.25"/>
    <row r="32" spans="1:8" s="150" customFormat="1" ht="14.4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idden="1" x14ac:dyDescent="0.25"/>
    <row r="39" s="150" customFormat="1" hidden="1" x14ac:dyDescent="0.25"/>
    <row r="40" s="150" customFormat="1" hidden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Vesthimmerlands Vand AS</v>
      </c>
      <c r="B1" s="164"/>
      <c r="C1" s="164"/>
      <c r="D1" s="164"/>
      <c r="E1" s="164"/>
    </row>
    <row r="2" spans="1:5" x14ac:dyDescent="0.25">
      <c r="A2" s="1" t="str">
        <f>'1. Forside'!A2</f>
        <v>S105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715534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715534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investeringer'!F22</f>
        <v>1492856.4179666666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1554644.8359333333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5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Vesthimmerlands 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S105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197</v>
      </c>
      <c r="C8" s="30" t="s">
        <v>212</v>
      </c>
      <c r="D8" s="31" t="s">
        <v>203</v>
      </c>
      <c r="E8" s="32">
        <v>10300000</v>
      </c>
      <c r="F8" s="45">
        <f>E8/D8</f>
        <v>137333.33333333334</v>
      </c>
      <c r="G8" s="35" t="s">
        <v>0</v>
      </c>
      <c r="H8" s="26"/>
    </row>
    <row r="9" spans="1:8" s="150" customFormat="1" x14ac:dyDescent="0.25">
      <c r="A9" s="26"/>
      <c r="B9" s="29" t="s">
        <v>213</v>
      </c>
      <c r="C9" s="30" t="s">
        <v>212</v>
      </c>
      <c r="D9" s="31" t="s">
        <v>205</v>
      </c>
      <c r="E9" s="32">
        <v>5400000</v>
      </c>
      <c r="F9" s="45">
        <f t="shared" ref="F9:F25" si="0">E9/D9</f>
        <v>108000</v>
      </c>
      <c r="G9" s="35" t="s">
        <v>0</v>
      </c>
      <c r="H9" s="26"/>
    </row>
    <row r="10" spans="1:8" s="150" customFormat="1" x14ac:dyDescent="0.25">
      <c r="A10" s="26"/>
      <c r="B10" s="29" t="s">
        <v>198</v>
      </c>
      <c r="C10" s="30" t="s">
        <v>212</v>
      </c>
      <c r="D10" s="31" t="s">
        <v>203</v>
      </c>
      <c r="E10" s="32">
        <v>8200000</v>
      </c>
      <c r="F10" s="45">
        <f t="shared" si="0"/>
        <v>109333.33333333333</v>
      </c>
      <c r="G10" s="35" t="s">
        <v>0</v>
      </c>
      <c r="H10" s="26"/>
    </row>
    <row r="11" spans="1:8" s="150" customFormat="1" x14ac:dyDescent="0.25">
      <c r="A11" s="26"/>
      <c r="B11" s="29" t="s">
        <v>214</v>
      </c>
      <c r="C11" s="30" t="s">
        <v>212</v>
      </c>
      <c r="D11" s="31" t="s">
        <v>203</v>
      </c>
      <c r="E11" s="32">
        <v>2700000</v>
      </c>
      <c r="F11" s="45">
        <f t="shared" si="0"/>
        <v>36000</v>
      </c>
      <c r="G11" s="35" t="s">
        <v>0</v>
      </c>
      <c r="H11" s="26"/>
    </row>
    <row r="12" spans="1:8" s="150" customFormat="1" x14ac:dyDescent="0.25">
      <c r="A12" s="26"/>
      <c r="B12" s="29" t="s">
        <v>213</v>
      </c>
      <c r="C12" s="30" t="s">
        <v>212</v>
      </c>
      <c r="D12" s="31" t="s">
        <v>205</v>
      </c>
      <c r="E12" s="32">
        <v>7000000</v>
      </c>
      <c r="F12" s="45">
        <f t="shared" si="0"/>
        <v>140000</v>
      </c>
      <c r="G12" s="35" t="s">
        <v>0</v>
      </c>
      <c r="H12" s="26"/>
    </row>
    <row r="13" spans="1:8" s="150" customFormat="1" x14ac:dyDescent="0.25">
      <c r="A13" s="26"/>
      <c r="B13" s="29" t="s">
        <v>219</v>
      </c>
      <c r="C13" s="30" t="s">
        <v>212</v>
      </c>
      <c r="D13" s="31" t="s">
        <v>203</v>
      </c>
      <c r="E13" s="32">
        <v>3150000</v>
      </c>
      <c r="F13" s="45">
        <f t="shared" si="0"/>
        <v>42000</v>
      </c>
      <c r="G13" s="35" t="s">
        <v>0</v>
      </c>
      <c r="H13" s="26"/>
    </row>
    <row r="14" spans="1:8" s="150" customFormat="1" x14ac:dyDescent="0.25">
      <c r="A14" s="26"/>
      <c r="B14" s="29" t="s">
        <v>198</v>
      </c>
      <c r="C14" s="30" t="s">
        <v>212</v>
      </c>
      <c r="D14" s="31" t="s">
        <v>203</v>
      </c>
      <c r="E14" s="32">
        <v>7500000</v>
      </c>
      <c r="F14" s="45">
        <f t="shared" si="0"/>
        <v>100000</v>
      </c>
      <c r="G14" s="35" t="s">
        <v>0</v>
      </c>
      <c r="H14" s="26"/>
    </row>
    <row r="15" spans="1:8" s="150" customFormat="1" x14ac:dyDescent="0.25">
      <c r="A15" s="26"/>
      <c r="B15" s="29" t="s">
        <v>220</v>
      </c>
      <c r="C15" s="30" t="s">
        <v>212</v>
      </c>
      <c r="D15" s="31" t="s">
        <v>203</v>
      </c>
      <c r="E15" s="32">
        <v>200000</v>
      </c>
      <c r="F15" s="45">
        <f t="shared" si="0"/>
        <v>2666.6666666666665</v>
      </c>
      <c r="G15" s="35" t="s">
        <v>0</v>
      </c>
      <c r="H15" s="26"/>
    </row>
    <row r="16" spans="1:8" s="150" customFormat="1" x14ac:dyDescent="0.25">
      <c r="A16" s="26"/>
      <c r="B16" s="29" t="s">
        <v>214</v>
      </c>
      <c r="C16" s="30" t="s">
        <v>212</v>
      </c>
      <c r="D16" s="31" t="s">
        <v>203</v>
      </c>
      <c r="E16" s="32">
        <v>750000</v>
      </c>
      <c r="F16" s="45">
        <f t="shared" si="0"/>
        <v>10000</v>
      </c>
      <c r="G16" s="35" t="s">
        <v>0</v>
      </c>
      <c r="H16" s="26"/>
    </row>
    <row r="17" spans="1:8" s="150" customFormat="1" x14ac:dyDescent="0.25">
      <c r="A17" s="26"/>
      <c r="B17" s="29" t="s">
        <v>221</v>
      </c>
      <c r="C17" s="30" t="s">
        <v>212</v>
      </c>
      <c r="D17" s="31" t="s">
        <v>205</v>
      </c>
      <c r="E17" s="32">
        <v>3500000</v>
      </c>
      <c r="F17" s="45">
        <f t="shared" si="0"/>
        <v>70000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 t="s">
        <v>215</v>
      </c>
      <c r="D18" s="31" t="s">
        <v>203</v>
      </c>
      <c r="E18" s="32">
        <v>35350000</v>
      </c>
      <c r="F18" s="45">
        <f t="shared" si="0"/>
        <v>471333.33333333331</v>
      </c>
      <c r="G18" s="35" t="s">
        <v>0</v>
      </c>
      <c r="H18" s="26"/>
    </row>
    <row r="19" spans="1:8" s="150" customFormat="1" x14ac:dyDescent="0.25">
      <c r="A19" s="26"/>
      <c r="B19" s="29" t="s">
        <v>216</v>
      </c>
      <c r="C19" s="30" t="s">
        <v>215</v>
      </c>
      <c r="D19" s="31" t="s">
        <v>205</v>
      </c>
      <c r="E19" s="32">
        <v>2000000</v>
      </c>
      <c r="F19" s="45">
        <f t="shared" si="0"/>
        <v>40000</v>
      </c>
      <c r="G19" s="35" t="s">
        <v>0</v>
      </c>
      <c r="H19" s="26"/>
    </row>
    <row r="20" spans="1:8" s="150" customFormat="1" x14ac:dyDescent="0.25">
      <c r="A20" s="26"/>
      <c r="B20" s="29" t="s">
        <v>188</v>
      </c>
      <c r="C20" s="30" t="s">
        <v>215</v>
      </c>
      <c r="D20" s="31" t="s">
        <v>203</v>
      </c>
      <c r="E20" s="32">
        <v>500000</v>
      </c>
      <c r="F20" s="45">
        <f t="shared" si="0"/>
        <v>6666.666666666667</v>
      </c>
      <c r="G20" s="35" t="s">
        <v>0</v>
      </c>
      <c r="H20" s="26"/>
    </row>
    <row r="21" spans="1:8" s="150" customFormat="1" x14ac:dyDescent="0.25">
      <c r="A21" s="26"/>
      <c r="B21" s="29" t="s">
        <v>217</v>
      </c>
      <c r="C21" s="30" t="s">
        <v>215</v>
      </c>
      <c r="D21" s="31" t="s">
        <v>205</v>
      </c>
      <c r="E21" s="32">
        <v>3000000</v>
      </c>
      <c r="F21" s="45">
        <f t="shared" si="0"/>
        <v>60000</v>
      </c>
      <c r="G21" s="35" t="s">
        <v>0</v>
      </c>
      <c r="H21" s="26"/>
    </row>
    <row r="22" spans="1:8" s="150" customFormat="1" x14ac:dyDescent="0.25">
      <c r="A22" s="26"/>
      <c r="B22" s="29" t="s">
        <v>197</v>
      </c>
      <c r="C22" s="30" t="s">
        <v>215</v>
      </c>
      <c r="D22" s="31" t="s">
        <v>203</v>
      </c>
      <c r="E22" s="32">
        <v>2200000</v>
      </c>
      <c r="F22" s="45">
        <f t="shared" si="0"/>
        <v>29333.333333333332</v>
      </c>
      <c r="G22" s="35" t="s">
        <v>0</v>
      </c>
      <c r="H22" s="26"/>
    </row>
    <row r="23" spans="1:8" s="150" customFormat="1" x14ac:dyDescent="0.25">
      <c r="A23" s="26"/>
      <c r="B23" s="29" t="s">
        <v>222</v>
      </c>
      <c r="C23" s="30" t="s">
        <v>215</v>
      </c>
      <c r="D23" s="31">
        <v>5</v>
      </c>
      <c r="E23" s="32">
        <v>500000</v>
      </c>
      <c r="F23" s="45">
        <f t="shared" si="0"/>
        <v>100000</v>
      </c>
      <c r="G23" s="35" t="s">
        <v>0</v>
      </c>
      <c r="H23" s="26"/>
    </row>
    <row r="24" spans="1:8" s="150" customFormat="1" x14ac:dyDescent="0.25">
      <c r="A24" s="26"/>
      <c r="B24" s="29" t="s">
        <v>223</v>
      </c>
      <c r="C24" s="30" t="s">
        <v>215</v>
      </c>
      <c r="D24" s="31" t="s">
        <v>206</v>
      </c>
      <c r="E24" s="32">
        <v>250000</v>
      </c>
      <c r="F24" s="45">
        <f t="shared" si="0"/>
        <v>12500</v>
      </c>
      <c r="G24" s="35" t="s">
        <v>0</v>
      </c>
      <c r="H24" s="26"/>
    </row>
    <row r="25" spans="1:8" s="150" customFormat="1" x14ac:dyDescent="0.25">
      <c r="A25" s="26"/>
      <c r="B25" s="29" t="s">
        <v>218</v>
      </c>
      <c r="C25" s="30" t="s">
        <v>215</v>
      </c>
      <c r="D25" s="31" t="s">
        <v>203</v>
      </c>
      <c r="E25" s="32">
        <v>5000000</v>
      </c>
      <c r="F25" s="45">
        <f t="shared" si="0"/>
        <v>66666.666666666672</v>
      </c>
      <c r="G25" s="35" t="s">
        <v>0</v>
      </c>
      <c r="H25" s="26"/>
    </row>
    <row r="26" spans="1:8" s="150" customFormat="1" x14ac:dyDescent="0.25">
      <c r="A26" s="26"/>
      <c r="B26" s="109" t="s">
        <v>73</v>
      </c>
      <c r="C26" s="167"/>
      <c r="D26" s="168"/>
      <c r="E26" s="169"/>
      <c r="F26" s="46">
        <f>SUMIF(C8:C25,"2015",F8:F25)</f>
        <v>755333.33333333337</v>
      </c>
      <c r="G26" s="47" t="s">
        <v>0</v>
      </c>
      <c r="H26" s="26"/>
    </row>
    <row r="27" spans="1:8" s="150" customFormat="1" x14ac:dyDescent="0.25">
      <c r="A27" s="26"/>
      <c r="B27" s="107" t="s">
        <v>134</v>
      </c>
      <c r="C27" s="170"/>
      <c r="D27" s="171"/>
      <c r="E27" s="172"/>
      <c r="F27" s="46">
        <f>SUMIF(C8:C25,"2016",F8:F25)</f>
        <v>786500</v>
      </c>
      <c r="G27" s="47" t="s">
        <v>0</v>
      </c>
      <c r="H27" s="26"/>
    </row>
    <row r="28" spans="1:8" s="150" customFormat="1" x14ac:dyDescent="0.25">
      <c r="A28" s="26"/>
      <c r="B28" s="50" t="s">
        <v>36</v>
      </c>
      <c r="C28" s="173"/>
      <c r="D28" s="174"/>
      <c r="E28" s="174"/>
      <c r="F28" s="48">
        <f>F26+F27</f>
        <v>1541833.3333333335</v>
      </c>
      <c r="G28" s="49" t="s">
        <v>0</v>
      </c>
      <c r="H28" s="26"/>
    </row>
    <row r="29" spans="1:8" s="150" customFormat="1" x14ac:dyDescent="0.25">
      <c r="A29" s="26"/>
      <c r="B29" s="26"/>
      <c r="C29" s="16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166"/>
      <c r="D30" s="26"/>
      <c r="E30" s="26"/>
      <c r="F30" s="26"/>
      <c r="G30" s="26"/>
      <c r="H30" s="26"/>
    </row>
    <row r="31" spans="1:8" s="150" customFormat="1" x14ac:dyDescent="0.25">
      <c r="A31" s="26"/>
      <c r="B31" s="26"/>
      <c r="C31" s="166"/>
      <c r="D31" s="26"/>
      <c r="E31" s="26"/>
      <c r="F31" s="175"/>
      <c r="G31" s="175"/>
      <c r="H31" s="26"/>
    </row>
    <row r="32" spans="1:8" s="150" customFormat="1" hidden="1" x14ac:dyDescent="0.25">
      <c r="C32" s="176"/>
    </row>
    <row r="33" spans="3:3" s="150" customFormat="1" hidden="1" x14ac:dyDescent="0.25">
      <c r="C33" s="176"/>
    </row>
    <row r="34" spans="3:3" s="150" customFormat="1" hidden="1" x14ac:dyDescent="0.25">
      <c r="C34" s="176"/>
    </row>
    <row r="35" spans="3:3" s="150" customFormat="1" hidden="1" x14ac:dyDescent="0.25">
      <c r="C35" s="176"/>
    </row>
    <row r="36" spans="3:3" s="150" customFormat="1" hidden="1" x14ac:dyDescent="0.25">
      <c r="C36" s="176"/>
    </row>
    <row r="37" spans="3:3" s="150" customFormat="1" hidden="1" x14ac:dyDescent="0.25">
      <c r="C37" s="176"/>
    </row>
    <row r="38" spans="3:3" s="150" customFormat="1" hidden="1" x14ac:dyDescent="0.25">
      <c r="C38" s="176"/>
    </row>
    <row r="39" spans="3:3" s="150" customFormat="1" hidden="1" x14ac:dyDescent="0.25">
      <c r="C39" s="176"/>
    </row>
    <row r="40" spans="3:3" s="150" customFormat="1" hidden="1" x14ac:dyDescent="0.25">
      <c r="C40" s="176"/>
    </row>
    <row r="41" spans="3:3" s="150" customFormat="1" hidden="1" x14ac:dyDescent="0.25">
      <c r="C41" s="176"/>
    </row>
    <row r="42" spans="3:3" s="150" customFormat="1" hidden="1" x14ac:dyDescent="0.25">
      <c r="C42" s="176"/>
    </row>
    <row r="43" spans="3:3" s="150" customFormat="1" hidden="1" x14ac:dyDescent="0.25">
      <c r="C43" s="176"/>
    </row>
    <row r="44" spans="3:3" s="150" customFormat="1" hidden="1" x14ac:dyDescent="0.25">
      <c r="C44" s="176"/>
    </row>
    <row r="45" spans="3:3" s="150" customFormat="1" hidden="1" x14ac:dyDescent="0.25">
      <c r="C45" s="176"/>
    </row>
    <row r="46" spans="3:3" s="150" customFormat="1" hidden="1" x14ac:dyDescent="0.25">
      <c r="C46" s="176"/>
    </row>
    <row r="47" spans="3:3" s="150" customFormat="1" hidden="1" x14ac:dyDescent="0.25">
      <c r="C47" s="176"/>
    </row>
    <row r="48" spans="3:3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t="12" hidden="1" customHeight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Vesthimmerlands Vand AS</v>
      </c>
      <c r="B1" s="56"/>
      <c r="C1" s="56"/>
      <c r="D1" s="178"/>
      <c r="E1" s="56"/>
    </row>
    <row r="2" spans="1:5" x14ac:dyDescent="0.25">
      <c r="A2" s="222" t="str">
        <f>'1. Forside'!A2</f>
        <v>S105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16245</v>
      </c>
      <c r="D7" s="182" t="s">
        <v>0</v>
      </c>
      <c r="E7" s="56"/>
    </row>
    <row r="8" spans="1:5" x14ac:dyDescent="0.25">
      <c r="A8" s="56"/>
      <c r="B8" s="207" t="s">
        <v>208</v>
      </c>
      <c r="C8" s="51">
        <v>115105</v>
      </c>
      <c r="D8" s="182" t="s">
        <v>0</v>
      </c>
      <c r="E8" s="56"/>
    </row>
    <row r="9" spans="1:5" x14ac:dyDescent="0.25">
      <c r="A9" s="56"/>
      <c r="B9" s="207" t="s">
        <v>209</v>
      </c>
      <c r="C9" s="51">
        <v>2100419</v>
      </c>
      <c r="D9" s="182" t="s">
        <v>0</v>
      </c>
      <c r="E9" s="56"/>
    </row>
    <row r="10" spans="1:5" x14ac:dyDescent="0.25">
      <c r="A10" s="56"/>
      <c r="B10" s="207" t="s">
        <v>210</v>
      </c>
      <c r="C10" s="51">
        <v>401108</v>
      </c>
      <c r="D10" s="182" t="s">
        <v>0</v>
      </c>
      <c r="E10" s="56"/>
    </row>
    <row r="11" spans="1:5" x14ac:dyDescent="0.25">
      <c r="A11" s="56"/>
      <c r="B11" s="207" t="s">
        <v>211</v>
      </c>
      <c r="C11" s="51">
        <v>277011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2909888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6" t="s">
        <v>145</v>
      </c>
      <c r="C15" s="267"/>
      <c r="D15" s="268"/>
      <c r="E15" s="56"/>
    </row>
    <row r="16" spans="1:5" x14ac:dyDescent="0.25">
      <c r="A16" s="56"/>
      <c r="B16" s="53" t="s">
        <v>71</v>
      </c>
      <c r="C16" s="51">
        <v>117600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30000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147600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69" t="s">
        <v>146</v>
      </c>
      <c r="C21" s="270"/>
      <c r="D21" s="271"/>
      <c r="E21" s="56"/>
    </row>
    <row r="22" spans="1:5" x14ac:dyDescent="0.25">
      <c r="A22" s="56"/>
      <c r="B22" s="108" t="s">
        <v>147</v>
      </c>
      <c r="C22" s="19">
        <v>3057488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805000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2252488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2015-05-08T11:51:55Z</cp:lastPrinted>
  <dcterms:created xsi:type="dcterms:W3CDTF">2014-01-17T08:54:17Z</dcterms:created>
  <dcterms:modified xsi:type="dcterms:W3CDTF">2015-10-01T12:30:09Z</dcterms:modified>
</cp:coreProperties>
</file>