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41" i="2" l="1"/>
  <c r="F42" i="2"/>
  <c r="F43" i="2"/>
  <c r="F44" i="2"/>
  <c r="F45" i="2"/>
  <c r="F46" i="2"/>
  <c r="F47" i="2"/>
  <c r="F48" i="2"/>
  <c r="C26" i="8" l="1"/>
  <c r="E31" i="19" l="1"/>
  <c r="C36" i="19" l="1"/>
  <c r="E36" i="19" s="1"/>
  <c r="F27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26" i="7" s="1"/>
  <c r="F49" i="2" l="1"/>
  <c r="C9" i="10" s="1"/>
  <c r="C15" i="11" l="1"/>
  <c r="C29" i="8" s="1"/>
  <c r="C15" i="13"/>
  <c r="C27" i="8" s="1"/>
  <c r="C14" i="4"/>
  <c r="C25" i="8" s="1"/>
  <c r="C22" i="3"/>
  <c r="C23" i="8" s="1"/>
  <c r="F28" i="7"/>
  <c r="C18" i="8" s="1"/>
  <c r="C16" i="3"/>
  <c r="C22" i="8" s="1"/>
  <c r="C10" i="3"/>
  <c r="C21" i="8" s="1"/>
  <c r="C8" i="4"/>
  <c r="C24" i="8" s="1"/>
  <c r="C10" i="10"/>
  <c r="C17" i="8" s="1"/>
  <c r="F51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<sst xmlns="http://schemas.openxmlformats.org/spreadsheetml/2006/main" count="471" uniqueCount="209">
  <si>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</si>
  <si>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</si>
  <si>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</si>
  <si>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</si>
  <si>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</si>
  <si>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</si>
  <si>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</si>
  <si>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</si>
  <si>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</si>
  <si>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</si>
  <si>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</si>
  <si>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</si>
  <si>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</si>
  <si>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</si>
  <si>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</si>
  <si>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</si>
  <si>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</si>
  <si>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</si>
  <si>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</si>
  <si>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</si>
  <si>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</si>
  <si>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</si>
  <si>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</si>
  <si>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</si>
  <si>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</si>
  <si>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</si>
  <si>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</si>
  <si>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</si>
  <si>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</si>
  <si>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</si>
  <si>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</si>
  <si>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</si>
  <si>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</si>
  <si>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</si>
  <si>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</si>
  <si>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</si>
  <si>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</si>
  <si>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</si>
  <si>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</si>
  <si>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</si>
  <si>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</si>
  <si>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</si>
  <si>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</si>
  <si>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</si>
  <si>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</si>
  <si>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</si>
  <si>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</si>
  <si>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</si>
  <si>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</si>
  <si>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</si>
  <si>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</si>
  <si>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</si>
  <si>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</si>
  <si>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</si>
  <si>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</si>
  <si>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</si>
  <si>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</si>
  <si>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</si>
  <si>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</si>
  <si>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</si>
  <si>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</si>
  <si>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</si>
  <si>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</si>
  <si>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</si>
  <si>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</si>
  <si>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</si>
  <si>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</si>
  <si>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</si>
  <si>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</si>
  <si>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</si>
  <si>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</si>
  <si>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</si>
  <si>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</si>
  <si>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</si>
  <si>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</si>
  <si>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</si>
  <si>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</si>
  <si>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</si>
  <si>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</si>
  <si>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</si>
  <si>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</si>
  <si>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</si>
  <si>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</si>
  <si>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</si>
  <si>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</si>
  <si>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</si>
  <si>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</si>
  <si>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</si>
  <si>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</si>
  <si>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</si>
  <si>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</si>
  <si>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</si>
  <si>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</si>
  <si>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</si>
  <si>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</si>
  <si>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</si>
  <si>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</si>
  <si>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</si>
  <si>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</si>
  <si>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</si>
  <si>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</si>
  <si>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</si>
  <si>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</si>
  <si>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</si>
  <si>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</si>
  <si>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</si>
  <si>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</si>
  <si>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</si>
  <si>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</si>
  <si>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</si>
  <si>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</si>
  <si>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</si>
  <si>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</si>
  <si>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</si>
  <si>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</si>
  <si>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</si>
  <si>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</si>
  <si>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</si>
  <si>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</si>
  <si>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</si>
  <si>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</si>
  <si>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</si>
  <si>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</si>
  <si>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</si>
  <si>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</si>
  <si>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</si>
  <si>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</si>
  <si>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</si>
  <si>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</si>
  <si>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</si>
  <si>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</si>
  <si>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</si>
  <si>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</si>
  <si>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</si>
  <si>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</si>
  <si>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</si>
  <si>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</si>
  <si>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</si>
  <si>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</si>
  <si>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</si>
  <si>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</si>
  <si>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</si>
  <si>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</si>
  <si>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</si>
  <si>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</si>
  <si>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</si>
  <si>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</si>
  <si>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</si>
  <si>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</si>
  <si>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</si>
  <si>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</si>
  <si>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</si>
  <si>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</si>
  <si>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</si>
  <si>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</si>
  <si>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</si>
  <si>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</si>
  <si>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</si>
  <si>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</si>
  <si>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</si>
  <si>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</si>
  <si>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</si>
  <si>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</si>
  <si>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</si>
  <si>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</si>
  <si>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</si>
  <si>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</si>
  <si>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</si>
  <si>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</si>
  <si>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</si>
  <si>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</si>
  <si>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</si>
  <si>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</si>
  <si>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</si>
  <si>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</si>
  <si>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</si>
  <si>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</si>
  <si>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</si>
  <si>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</si>
  <si>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</si>
  <si>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</si>
  <si>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</si>
  <si>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</si>
  <si>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</si>
  <si>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</si>
  <si>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</si>
  <si>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</si>
  <si>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</si>
  <si>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Ledningsnet ≤ Ø 200 mm </t>
  </si>
  <si>
    <t xml:space="preserve">Ø 200 mm &lt; Ledningsnet ≤ Ø 500 mm </t>
  </si>
  <si>
    <t>Ø 500 mm &lt; Ledningsnet ≤ Ø 800 mm</t>
  </si>
  <si>
    <t>Brønde</t>
  </si>
  <si>
    <t>Stik</t>
  </si>
  <si>
    <t>Pumpestationer i brønde (&lt; 6,25 m2), Konstruktioner</t>
  </si>
  <si>
    <t>Tryksatte minipumpestationer (husstandssystemer)</t>
  </si>
  <si>
    <t>Pumpestationer i brønde (&lt; 6,25 m2), Mek/EL</t>
  </si>
  <si>
    <t>Pumpestationer i brønde (&lt; 6,25 m2), SRO</t>
  </si>
  <si>
    <t>Jordbassin Klasse B</t>
  </si>
  <si>
    <t>Køretøjer, personbil</t>
  </si>
  <si>
    <t>Pumpestationer i brønde (&lt;6,25 m2), Konstruktioner</t>
  </si>
  <si>
    <t>Pumpestationer i brønde (&lt;6,25 m2), Mek/El</t>
  </si>
  <si>
    <t>Pumpestationer i brønde (&lt;6,25 m2) SRO</t>
  </si>
  <si>
    <t>Pumpestationer i brønde (&lt;6,25 m2) Konstruktioner</t>
  </si>
  <si>
    <t>Pumpestationer i brønde (&lt;6,25 m2) Mek/El</t>
  </si>
  <si>
    <t>Ejendomsskatter</t>
  </si>
  <si>
    <t>Køb af ydelser og produkter, der er omfattet af prisloftreguleringen, hos et andet selskab</t>
  </si>
  <si>
    <t>Vordingborg Spildevand AS</t>
  </si>
  <si>
    <t>S107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</si>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</sst>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206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Vordingborg Spildevand AS</v>
      </c>
      <c r="B1" s="56"/>
      <c r="C1" s="56"/>
      <c r="D1" s="56"/>
      <c r="E1" s="56"/>
    </row>
    <row r="2" spans="1:5" x14ac:dyDescent="0.25">
      <c r="A2" s="222" t="str">
        <f>'1. Forside'!A2</f>
        <v>S107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Vordingborg Spildevand AS</v>
      </c>
      <c r="B1" s="26"/>
      <c r="C1" s="26"/>
      <c r="D1" s="26"/>
      <c r="E1" s="26"/>
    </row>
    <row r="2" spans="1:5" x14ac:dyDescent="0.25">
      <c r="A2" s="223" t="str">
        <f>'1. Forside'!A2</f>
        <v>S107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Vordingborg Spildevand AS</v>
      </c>
      <c r="B1" s="26"/>
      <c r="C1" s="26"/>
      <c r="D1" s="26"/>
      <c r="E1" s="26"/>
    </row>
    <row r="2" spans="1:5" x14ac:dyDescent="0.25">
      <c r="A2" s="223" t="str">
        <f>'1. Forside'!A2</f>
        <v>S107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2950000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2940000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2442016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1834300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607716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Vordingborg Spildevand AS</v>
      </c>
      <c r="B1" s="26"/>
      <c r="C1" s="26"/>
      <c r="D1" s="26"/>
      <c r="E1" s="26"/>
    </row>
    <row r="2" spans="1:5" x14ac:dyDescent="0.25">
      <c r="A2" s="223" t="str">
        <f>'1. Forside'!A2</f>
        <v>S107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-18902312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-13186543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-5715769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2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-2857884.5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Vordingborg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64317916.014821142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42336567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2270520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-547643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2272556.2200000002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46332000.219999999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5434709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5434709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-1965221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-2279935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-31158514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-35403670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16363039.219999999</v>
      </c>
      <c r="D27" s="79" t="s">
        <v>0</v>
      </c>
      <c r="E27" s="10">
        <f>IF(C27&lt;0,0,-C27)</f>
        <v>-16363039.219999999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2637163</v>
      </c>
      <c r="D29" s="79" t="s">
        <v>0</v>
      </c>
      <c r="E29" s="10">
        <f>-C29</f>
        <v>-2637163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61244520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61244520</v>
      </c>
      <c r="D36" s="79" t="s">
        <v>0</v>
      </c>
      <c r="E36" s="10">
        <f>-C36</f>
        <v>-61244520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-15926806.205178857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Vordingborg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1035005.5</v>
      </c>
      <c r="F7" s="224" t="s">
        <v>0</v>
      </c>
      <c r="G7" s="225">
        <v>1602157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2637163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1035005.5</v>
      </c>
      <c r="F11" s="228" t="s">
        <v>0</v>
      </c>
      <c r="G11" s="55">
        <f>E11+G7-G8-G9</f>
        <v>-0.5</v>
      </c>
      <c r="H11" s="228" t="s">
        <v>0</v>
      </c>
      <c r="I11" s="55">
        <f>G11+I7-I8-I9</f>
        <v>-0.5</v>
      </c>
      <c r="J11" s="228" t="s">
        <v>0</v>
      </c>
      <c r="K11" s="55">
        <f>K7-K8-K9+K10+I11</f>
        <v>-0.5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Vordingborg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13737812.230783369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-52203.686476976807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13685608.544306392</v>
      </c>
      <c r="D13" s="79" t="s">
        <v>0</v>
      </c>
      <c r="E13" s="6">
        <f>C13</f>
        <v>13685608.544306392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40738614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208</v>
      </c>
      <c r="C16" s="14">
        <f>'6. Gennemførte investeringer'!F51</f>
        <v>3668012.9278396694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-532071.28007823625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investeringer'!F28</f>
        <v>714666.66666666674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44589222.314428091</v>
      </c>
      <c r="D19" s="79" t="s">
        <v>0</v>
      </c>
      <c r="E19" s="8">
        <f>C19</f>
        <v>44589222.314428091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27713000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106000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27457877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2940000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607716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58824593</v>
      </c>
      <c r="D30" s="79" t="s">
        <v>0</v>
      </c>
      <c r="E30" s="6">
        <f>C30</f>
        <v>58824593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-2857884.5</v>
      </c>
      <c r="D32" s="79" t="s">
        <v>0</v>
      </c>
      <c r="E32" s="10">
        <f>C32</f>
        <v>-2857884.5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-15926806.205178857</v>
      </c>
      <c r="D34" s="79" t="s">
        <v>0</v>
      </c>
      <c r="E34" s="12">
        <f>C34</f>
        <v>-15926806.205178857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98314733.153555632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1567117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62.736051713787568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Vordingborg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13737812.230783369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13737812.230783369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13737812.230783369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-52203.686476976807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Vordingborg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13245998.552921325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13685608.544306392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13737812.230783369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Vordingborg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1734524448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40738614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40738614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5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Vordingborg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>
        <v>2014</v>
      </c>
      <c r="D8" s="31">
        <v>75</v>
      </c>
      <c r="E8" s="32">
        <v>37762.441416335547</v>
      </c>
      <c r="F8" s="34">
        <f t="shared" ref="F8" si="0">E8/D8</f>
        <v>503.49921888447398</v>
      </c>
      <c r="G8" s="35" t="s">
        <v>0</v>
      </c>
      <c r="H8" s="26"/>
    </row>
    <row r="9" spans="1:8" s="150" customFormat="1" x14ac:dyDescent="0.25">
      <c r="A9" s="26"/>
      <c r="B9" s="29" t="s">
        <v>191</v>
      </c>
      <c r="C9" s="30">
        <v>2014</v>
      </c>
      <c r="D9" s="31">
        <v>75</v>
      </c>
      <c r="E9" s="32">
        <v>10561.523989786643</v>
      </c>
      <c r="F9" s="34">
        <f t="shared" ref="F9:F40" si="1">E9/D9</f>
        <v>140.82031986382191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>
        <v>2014</v>
      </c>
      <c r="D10" s="31">
        <v>75</v>
      </c>
      <c r="E10" s="32">
        <v>7171.6107646150303</v>
      </c>
      <c r="F10" s="34">
        <f t="shared" si="1"/>
        <v>95.621476861533736</v>
      </c>
      <c r="G10" s="35" t="s">
        <v>0</v>
      </c>
      <c r="H10" s="26"/>
    </row>
    <row r="11" spans="1:8" s="150" customFormat="1" x14ac:dyDescent="0.25">
      <c r="A11" s="26"/>
      <c r="B11" s="29" t="s">
        <v>199</v>
      </c>
      <c r="C11" s="30">
        <v>2014</v>
      </c>
      <c r="D11" s="31">
        <v>50</v>
      </c>
      <c r="E11" s="32">
        <v>9500.6871657164866</v>
      </c>
      <c r="F11" s="34">
        <f t="shared" si="1"/>
        <v>190.01374331432973</v>
      </c>
      <c r="G11" s="35" t="s">
        <v>0</v>
      </c>
      <c r="H11" s="26"/>
    </row>
    <row r="12" spans="1:8" s="150" customFormat="1" x14ac:dyDescent="0.25">
      <c r="A12" s="26"/>
      <c r="B12" s="29" t="s">
        <v>200</v>
      </c>
      <c r="C12" s="30">
        <v>2014</v>
      </c>
      <c r="D12" s="31">
        <v>20</v>
      </c>
      <c r="E12" s="32">
        <v>3975.7451393041156</v>
      </c>
      <c r="F12" s="34">
        <f t="shared" si="1"/>
        <v>198.78725696520578</v>
      </c>
      <c r="G12" s="35" t="s">
        <v>0</v>
      </c>
      <c r="H12" s="26"/>
    </row>
    <row r="13" spans="1:8" s="150" customFormat="1" x14ac:dyDescent="0.25">
      <c r="A13" s="26"/>
      <c r="B13" s="29" t="s">
        <v>201</v>
      </c>
      <c r="C13" s="30">
        <v>2014</v>
      </c>
      <c r="D13" s="31">
        <v>10</v>
      </c>
      <c r="E13" s="32">
        <v>4818.0115242421734</v>
      </c>
      <c r="F13" s="34">
        <f t="shared" si="1"/>
        <v>481.80115242421732</v>
      </c>
      <c r="G13" s="35" t="s">
        <v>0</v>
      </c>
      <c r="H13" s="26"/>
    </row>
    <row r="14" spans="1:8" s="150" customFormat="1" x14ac:dyDescent="0.25">
      <c r="A14" s="26"/>
      <c r="B14" s="29" t="s">
        <v>188</v>
      </c>
      <c r="C14" s="30">
        <v>2014</v>
      </c>
      <c r="D14" s="31">
        <v>75</v>
      </c>
      <c r="E14" s="32">
        <v>2558.777014583784</v>
      </c>
      <c r="F14" s="34">
        <f t="shared" si="1"/>
        <v>34.117026861117118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>
        <v>2014</v>
      </c>
      <c r="D15" s="31">
        <v>75</v>
      </c>
      <c r="E15" s="32">
        <v>715.64718303278971</v>
      </c>
      <c r="F15" s="34">
        <f t="shared" si="1"/>
        <v>9.5419624404371959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>
        <v>2014</v>
      </c>
      <c r="D16" s="31">
        <v>75</v>
      </c>
      <c r="E16" s="32">
        <v>485.94720292900246</v>
      </c>
      <c r="F16" s="34">
        <f t="shared" si="1"/>
        <v>6.4792960390533665</v>
      </c>
      <c r="G16" s="35" t="s">
        <v>0</v>
      </c>
      <c r="H16" s="26"/>
    </row>
    <row r="17" spans="1:8" s="150" customFormat="1" x14ac:dyDescent="0.25">
      <c r="A17" s="26"/>
      <c r="B17" s="29" t="s">
        <v>202</v>
      </c>
      <c r="C17" s="30">
        <v>2014</v>
      </c>
      <c r="D17" s="31">
        <v>50</v>
      </c>
      <c r="E17" s="32">
        <v>643.76504883156872</v>
      </c>
      <c r="F17" s="34">
        <f t="shared" si="1"/>
        <v>12.875300976631374</v>
      </c>
      <c r="G17" s="35" t="s">
        <v>0</v>
      </c>
      <c r="H17" s="26"/>
    </row>
    <row r="18" spans="1:8" s="150" customFormat="1" x14ac:dyDescent="0.25">
      <c r="A18" s="26"/>
      <c r="B18" s="29" t="s">
        <v>203</v>
      </c>
      <c r="C18" s="30">
        <v>2014</v>
      </c>
      <c r="D18" s="31">
        <v>20</v>
      </c>
      <c r="E18" s="32">
        <v>269.39585727881058</v>
      </c>
      <c r="F18" s="34">
        <f t="shared" si="1"/>
        <v>13.46979286394053</v>
      </c>
      <c r="G18" s="35" t="s">
        <v>0</v>
      </c>
      <c r="H18" s="26"/>
    </row>
    <row r="19" spans="1:8" s="150" customFormat="1" x14ac:dyDescent="0.25">
      <c r="A19" s="26"/>
      <c r="B19" s="29" t="s">
        <v>201</v>
      </c>
      <c r="C19" s="30">
        <v>2014</v>
      </c>
      <c r="D19" s="31">
        <v>10</v>
      </c>
      <c r="E19" s="32">
        <v>326.46769334404394</v>
      </c>
      <c r="F19" s="34">
        <f t="shared" si="1"/>
        <v>32.646769334404397</v>
      </c>
      <c r="G19" s="35" t="s">
        <v>0</v>
      </c>
      <c r="H19" s="26"/>
    </row>
    <row r="20" spans="1:8" s="150" customFormat="1" x14ac:dyDescent="0.25">
      <c r="A20" s="26"/>
      <c r="B20" s="29" t="s">
        <v>188</v>
      </c>
      <c r="C20" s="30">
        <v>2014</v>
      </c>
      <c r="D20" s="31">
        <v>75</v>
      </c>
      <c r="E20" s="32">
        <v>11960373.424295947</v>
      </c>
      <c r="F20" s="34">
        <f t="shared" si="1"/>
        <v>159471.6456572793</v>
      </c>
      <c r="G20" s="35" t="s">
        <v>0</v>
      </c>
      <c r="H20" s="26"/>
    </row>
    <row r="21" spans="1:8" s="150" customFormat="1" x14ac:dyDescent="0.25">
      <c r="A21" s="26"/>
      <c r="B21" s="29" t="s">
        <v>191</v>
      </c>
      <c r="C21" s="30">
        <v>2014</v>
      </c>
      <c r="D21" s="31">
        <v>75</v>
      </c>
      <c r="E21" s="32">
        <v>3345116.6320211478</v>
      </c>
      <c r="F21" s="34">
        <f t="shared" si="1"/>
        <v>44601.555093615301</v>
      </c>
      <c r="G21" s="35" t="s">
        <v>0</v>
      </c>
      <c r="H21" s="26"/>
    </row>
    <row r="22" spans="1:8" s="150" customFormat="1" x14ac:dyDescent="0.25">
      <c r="A22" s="26"/>
      <c r="B22" s="29" t="s">
        <v>192</v>
      </c>
      <c r="C22" s="30">
        <v>2014</v>
      </c>
      <c r="D22" s="31">
        <v>75</v>
      </c>
      <c r="E22" s="32">
        <v>2271440.6055692979</v>
      </c>
      <c r="F22" s="34">
        <f t="shared" si="1"/>
        <v>30285.874740923973</v>
      </c>
      <c r="G22" s="35" t="s">
        <v>0</v>
      </c>
      <c r="H22" s="26"/>
    </row>
    <row r="23" spans="1:8" s="150" customFormat="1" x14ac:dyDescent="0.25">
      <c r="A23" s="26"/>
      <c r="B23" s="29" t="s">
        <v>202</v>
      </c>
      <c r="C23" s="30">
        <v>2014</v>
      </c>
      <c r="D23" s="31">
        <v>50</v>
      </c>
      <c r="E23" s="32">
        <v>3009121.28632206</v>
      </c>
      <c r="F23" s="34">
        <f t="shared" si="1"/>
        <v>60182.425726441201</v>
      </c>
      <c r="G23" s="35" t="s">
        <v>0</v>
      </c>
      <c r="H23" s="26"/>
    </row>
    <row r="24" spans="1:8" s="150" customFormat="1" x14ac:dyDescent="0.25">
      <c r="A24" s="26"/>
      <c r="B24" s="29" t="s">
        <v>203</v>
      </c>
      <c r="C24" s="30">
        <v>2014</v>
      </c>
      <c r="D24" s="31">
        <v>20</v>
      </c>
      <c r="E24" s="32">
        <v>1259224.6349129484</v>
      </c>
      <c r="F24" s="34">
        <f t="shared" si="1"/>
        <v>62961.231745647419</v>
      </c>
      <c r="G24" s="35" t="s">
        <v>0</v>
      </c>
      <c r="H24" s="26"/>
    </row>
    <row r="25" spans="1:8" s="150" customFormat="1" x14ac:dyDescent="0.25">
      <c r="A25" s="26"/>
      <c r="B25" s="29" t="s">
        <v>201</v>
      </c>
      <c r="C25" s="30">
        <v>2014</v>
      </c>
      <c r="D25" s="31">
        <v>10</v>
      </c>
      <c r="E25" s="32">
        <v>1525992.886878595</v>
      </c>
      <c r="F25" s="34">
        <f t="shared" si="1"/>
        <v>152599.28868785949</v>
      </c>
      <c r="G25" s="35" t="s">
        <v>0</v>
      </c>
      <c r="H25" s="26"/>
    </row>
    <row r="26" spans="1:8" s="150" customFormat="1" x14ac:dyDescent="0.25">
      <c r="A26" s="26"/>
      <c r="B26" s="29" t="s">
        <v>188</v>
      </c>
      <c r="C26" s="30">
        <v>2014</v>
      </c>
      <c r="D26" s="31">
        <v>75</v>
      </c>
      <c r="E26" s="32">
        <v>978909.12</v>
      </c>
      <c r="F26" s="34">
        <f t="shared" si="1"/>
        <v>13052.1216</v>
      </c>
      <c r="G26" s="35" t="s">
        <v>0</v>
      </c>
      <c r="H26" s="26"/>
    </row>
    <row r="27" spans="1:8" s="150" customFormat="1" x14ac:dyDescent="0.25">
      <c r="A27" s="26"/>
      <c r="B27" s="29" t="s">
        <v>202</v>
      </c>
      <c r="C27" s="30">
        <v>2014</v>
      </c>
      <c r="D27" s="31">
        <v>50</v>
      </c>
      <c r="E27" s="32">
        <v>557265.09299999999</v>
      </c>
      <c r="F27" s="34">
        <f t="shared" si="1"/>
        <v>11145.30186</v>
      </c>
      <c r="G27" s="35" t="s">
        <v>0</v>
      </c>
      <c r="H27" s="26"/>
    </row>
    <row r="28" spans="1:8" s="150" customFormat="1" x14ac:dyDescent="0.25">
      <c r="A28" s="26"/>
      <c r="B28" s="29" t="s">
        <v>203</v>
      </c>
      <c r="C28" s="30">
        <v>2014</v>
      </c>
      <c r="D28" s="31">
        <v>20</v>
      </c>
      <c r="E28" s="32">
        <v>159218.598</v>
      </c>
      <c r="F28" s="34">
        <f t="shared" si="1"/>
        <v>7960.9299000000001</v>
      </c>
      <c r="G28" s="35" t="s">
        <v>0</v>
      </c>
      <c r="H28" s="26"/>
    </row>
    <row r="29" spans="1:8" s="150" customFormat="1" x14ac:dyDescent="0.25">
      <c r="A29" s="26"/>
      <c r="B29" s="29" t="s">
        <v>201</v>
      </c>
      <c r="C29" s="30">
        <v>2014</v>
      </c>
      <c r="D29" s="31">
        <v>10</v>
      </c>
      <c r="E29" s="32">
        <v>79609.298999999999</v>
      </c>
      <c r="F29" s="34">
        <f t="shared" si="1"/>
        <v>7960.9299000000001</v>
      </c>
      <c r="G29" s="35" t="s">
        <v>0</v>
      </c>
      <c r="H29" s="26"/>
    </row>
    <row r="30" spans="1:8" s="150" customFormat="1" x14ac:dyDescent="0.25">
      <c r="A30" s="26"/>
      <c r="B30" s="29" t="s">
        <v>188</v>
      </c>
      <c r="C30" s="30">
        <v>2014</v>
      </c>
      <c r="D30" s="31">
        <v>75</v>
      </c>
      <c r="E30" s="32">
        <v>6250</v>
      </c>
      <c r="F30" s="34">
        <f t="shared" si="1"/>
        <v>83.333333333333329</v>
      </c>
      <c r="G30" s="35" t="s">
        <v>0</v>
      </c>
      <c r="H30" s="26"/>
    </row>
    <row r="31" spans="1:8" s="150" customFormat="1" x14ac:dyDescent="0.25">
      <c r="A31" s="26"/>
      <c r="B31" s="29" t="s">
        <v>188</v>
      </c>
      <c r="C31" s="30">
        <v>2014</v>
      </c>
      <c r="D31" s="31">
        <v>75</v>
      </c>
      <c r="E31" s="32">
        <v>216978.11</v>
      </c>
      <c r="F31" s="34">
        <f t="shared" si="1"/>
        <v>2893.0414666666666</v>
      </c>
      <c r="G31" s="35" t="s">
        <v>0</v>
      </c>
      <c r="H31" s="26"/>
    </row>
    <row r="32" spans="1:8" s="150" customFormat="1" x14ac:dyDescent="0.25">
      <c r="A32" s="26"/>
      <c r="B32" s="29" t="s">
        <v>188</v>
      </c>
      <c r="C32" s="30">
        <v>2014</v>
      </c>
      <c r="D32" s="31">
        <v>75</v>
      </c>
      <c r="E32" s="32">
        <v>1499137.3059327072</v>
      </c>
      <c r="F32" s="34">
        <f t="shared" si="1"/>
        <v>19988.497412436096</v>
      </c>
      <c r="G32" s="35" t="s">
        <v>0</v>
      </c>
      <c r="H32" s="26"/>
    </row>
    <row r="33" spans="1:8" s="150" customFormat="1" x14ac:dyDescent="0.25">
      <c r="A33" s="26"/>
      <c r="B33" s="29" t="s">
        <v>191</v>
      </c>
      <c r="C33" s="30">
        <v>2014</v>
      </c>
      <c r="D33" s="31">
        <v>75</v>
      </c>
      <c r="E33" s="32">
        <v>419283.6592854184</v>
      </c>
      <c r="F33" s="34">
        <f t="shared" si="1"/>
        <v>5590.4487904722455</v>
      </c>
      <c r="G33" s="35" t="s">
        <v>0</v>
      </c>
      <c r="H33" s="26"/>
    </row>
    <row r="34" spans="1:8" s="150" customFormat="1" x14ac:dyDescent="0.25">
      <c r="A34" s="26"/>
      <c r="B34" s="29" t="s">
        <v>192</v>
      </c>
      <c r="C34" s="30">
        <v>2014</v>
      </c>
      <c r="D34" s="31">
        <v>75</v>
      </c>
      <c r="E34" s="32">
        <v>284706.94260281953</v>
      </c>
      <c r="F34" s="34">
        <f t="shared" si="1"/>
        <v>3796.0925680375935</v>
      </c>
      <c r="G34" s="35" t="s">
        <v>0</v>
      </c>
      <c r="H34" s="26"/>
    </row>
    <row r="35" spans="1:8" s="150" customFormat="1" x14ac:dyDescent="0.25">
      <c r="A35" s="26"/>
      <c r="B35" s="29" t="s">
        <v>202</v>
      </c>
      <c r="C35" s="30">
        <v>2014</v>
      </c>
      <c r="D35" s="31">
        <v>50</v>
      </c>
      <c r="E35" s="32">
        <v>377169.32560298906</v>
      </c>
      <c r="F35" s="34">
        <f t="shared" si="1"/>
        <v>7543.3865120597811</v>
      </c>
      <c r="G35" s="35" t="s">
        <v>0</v>
      </c>
      <c r="H35" s="26"/>
    </row>
    <row r="36" spans="1:8" s="150" customFormat="1" x14ac:dyDescent="0.25">
      <c r="A36" s="26"/>
      <c r="B36" s="29" t="s">
        <v>203</v>
      </c>
      <c r="C36" s="30">
        <v>2014</v>
      </c>
      <c r="D36" s="31">
        <v>20</v>
      </c>
      <c r="E36" s="32">
        <v>157833.75315964414</v>
      </c>
      <c r="F36" s="34">
        <f t="shared" si="1"/>
        <v>7891.6876579822074</v>
      </c>
      <c r="G36" s="35" t="s">
        <v>0</v>
      </c>
      <c r="H36" s="26"/>
    </row>
    <row r="37" spans="1:8" s="150" customFormat="1" x14ac:dyDescent="0.25">
      <c r="A37" s="26"/>
      <c r="B37" s="29" t="s">
        <v>201</v>
      </c>
      <c r="C37" s="30">
        <v>2014</v>
      </c>
      <c r="D37" s="31">
        <v>10</v>
      </c>
      <c r="E37" s="32">
        <v>191271.02341642117</v>
      </c>
      <c r="F37" s="34">
        <f t="shared" si="1"/>
        <v>19127.102341642116</v>
      </c>
      <c r="G37" s="35" t="s">
        <v>0</v>
      </c>
      <c r="H37" s="26"/>
    </row>
    <row r="38" spans="1:8" s="150" customFormat="1" x14ac:dyDescent="0.25">
      <c r="A38" s="26"/>
      <c r="B38" s="29" t="s">
        <v>188</v>
      </c>
      <c r="C38" s="30">
        <v>2014</v>
      </c>
      <c r="D38" s="31">
        <v>75</v>
      </c>
      <c r="E38" s="32">
        <v>3168853.2</v>
      </c>
      <c r="F38" s="34">
        <f t="shared" si="1"/>
        <v>42251.376000000004</v>
      </c>
      <c r="G38" s="35" t="s">
        <v>0</v>
      </c>
      <c r="H38" s="26"/>
    </row>
    <row r="39" spans="1:8" s="150" customFormat="1" x14ac:dyDescent="0.25">
      <c r="A39" s="26"/>
      <c r="B39" s="29" t="s">
        <v>188</v>
      </c>
      <c r="C39" s="30">
        <v>2014</v>
      </c>
      <c r="D39" s="31">
        <v>75</v>
      </c>
      <c r="E39" s="32">
        <v>3377278.14</v>
      </c>
      <c r="F39" s="34">
        <f t="shared" si="1"/>
        <v>45030.375200000002</v>
      </c>
      <c r="G39" s="35" t="s">
        <v>0</v>
      </c>
      <c r="H39" s="26"/>
    </row>
    <row r="40" spans="1:8" s="150" customFormat="1" x14ac:dyDescent="0.25">
      <c r="A40" s="26"/>
      <c r="B40" s="29" t="s">
        <v>188</v>
      </c>
      <c r="C40" s="30">
        <v>2014</v>
      </c>
      <c r="D40" s="31">
        <v>75</v>
      </c>
      <c r="E40" s="32">
        <v>2088290.97</v>
      </c>
      <c r="F40" s="34">
        <f t="shared" si="1"/>
        <v>27843.8796</v>
      </c>
      <c r="G40" s="35" t="s">
        <v>0</v>
      </c>
      <c r="H40" s="26"/>
    </row>
    <row r="41" spans="1:8" s="150" customFormat="1" x14ac:dyDescent="0.25">
      <c r="A41" s="26"/>
      <c r="B41" s="29" t="s">
        <v>188</v>
      </c>
      <c r="C41" s="30">
        <v>2014</v>
      </c>
      <c r="D41" s="31">
        <v>75</v>
      </c>
      <c r="E41" s="32">
        <v>427745.68714948231</v>
      </c>
      <c r="F41" s="34">
        <f t="shared" ref="F41:F48" si="2">E41/D41</f>
        <v>5703.2758286597646</v>
      </c>
      <c r="G41" s="35" t="s">
        <v>0</v>
      </c>
      <c r="H41" s="26"/>
    </row>
    <row r="42" spans="1:8" s="150" customFormat="1" x14ac:dyDescent="0.25">
      <c r="A42" s="26"/>
      <c r="B42" s="29" t="s">
        <v>191</v>
      </c>
      <c r="C42" s="30">
        <v>2014</v>
      </c>
      <c r="D42" s="31">
        <v>75</v>
      </c>
      <c r="E42" s="32">
        <v>119633.32260616905</v>
      </c>
      <c r="F42" s="34">
        <f t="shared" si="2"/>
        <v>1595.110968082254</v>
      </c>
      <c r="G42" s="35" t="s">
        <v>0</v>
      </c>
      <c r="H42" s="26"/>
    </row>
    <row r="43" spans="1:8" s="150" customFormat="1" x14ac:dyDescent="0.25">
      <c r="A43" s="26"/>
      <c r="B43" s="29" t="s">
        <v>192</v>
      </c>
      <c r="C43" s="30">
        <v>2014</v>
      </c>
      <c r="D43" s="31">
        <v>75</v>
      </c>
      <c r="E43" s="32">
        <v>81234.831738179535</v>
      </c>
      <c r="F43" s="34">
        <f t="shared" si="2"/>
        <v>1083.1310898423937</v>
      </c>
      <c r="G43" s="35" t="s">
        <v>0</v>
      </c>
      <c r="H43" s="26"/>
    </row>
    <row r="44" spans="1:8" s="150" customFormat="1" x14ac:dyDescent="0.25">
      <c r="A44" s="26"/>
      <c r="B44" s="29" t="s">
        <v>202</v>
      </c>
      <c r="C44" s="30">
        <v>2014</v>
      </c>
      <c r="D44" s="31">
        <v>50</v>
      </c>
      <c r="E44" s="32">
        <v>107616.92855837665</v>
      </c>
      <c r="F44" s="34">
        <f t="shared" si="2"/>
        <v>2152.3385711675328</v>
      </c>
      <c r="G44" s="35" t="s">
        <v>0</v>
      </c>
      <c r="H44" s="26"/>
    </row>
    <row r="45" spans="1:8" s="150" customFormat="1" x14ac:dyDescent="0.25">
      <c r="A45" s="26"/>
      <c r="B45" s="29" t="s">
        <v>203</v>
      </c>
      <c r="C45" s="30">
        <v>2014</v>
      </c>
      <c r="D45" s="31">
        <v>20</v>
      </c>
      <c r="E45" s="32">
        <v>45034.37205750135</v>
      </c>
      <c r="F45" s="34">
        <f t="shared" si="2"/>
        <v>2251.7186028750675</v>
      </c>
      <c r="G45" s="35" t="s">
        <v>0</v>
      </c>
      <c r="H45" s="26"/>
    </row>
    <row r="46" spans="1:8" s="150" customFormat="1" x14ac:dyDescent="0.25">
      <c r="A46" s="26"/>
      <c r="B46" s="29" t="s">
        <v>201</v>
      </c>
      <c r="C46" s="30">
        <v>2014</v>
      </c>
      <c r="D46" s="31">
        <v>10</v>
      </c>
      <c r="E46" s="32">
        <v>54574.957890291</v>
      </c>
      <c r="F46" s="34">
        <f t="shared" si="2"/>
        <v>5457.4957890290998</v>
      </c>
      <c r="G46" s="35" t="s">
        <v>0</v>
      </c>
      <c r="H46" s="26"/>
    </row>
    <row r="47" spans="1:8" s="150" customFormat="1" x14ac:dyDescent="0.25">
      <c r="A47" s="26"/>
      <c r="B47" s="29" t="s">
        <v>197</v>
      </c>
      <c r="C47" s="30">
        <v>2014</v>
      </c>
      <c r="D47" s="31">
        <v>50</v>
      </c>
      <c r="E47" s="32">
        <v>350000</v>
      </c>
      <c r="F47" s="34">
        <f t="shared" si="2"/>
        <v>7000</v>
      </c>
      <c r="G47" s="35" t="s">
        <v>0</v>
      </c>
      <c r="H47" s="26"/>
    </row>
    <row r="48" spans="1:8" s="150" customFormat="1" x14ac:dyDescent="0.25">
      <c r="A48" s="26"/>
      <c r="B48" s="29" t="s">
        <v>198</v>
      </c>
      <c r="C48" s="30">
        <v>2014</v>
      </c>
      <c r="D48" s="31">
        <v>5</v>
      </c>
      <c r="E48" s="32">
        <v>55710.45</v>
      </c>
      <c r="F48" s="34">
        <f t="shared" si="2"/>
        <v>11142.09</v>
      </c>
      <c r="G48" s="35" t="s">
        <v>0</v>
      </c>
      <c r="H48" s="26"/>
    </row>
    <row r="49" spans="1:8" s="150" customFormat="1" x14ac:dyDescent="0.25">
      <c r="A49" s="26"/>
      <c r="B49" s="23" t="s">
        <v>72</v>
      </c>
      <c r="C49" s="160"/>
      <c r="D49" s="160"/>
      <c r="E49" s="160"/>
      <c r="F49" s="36">
        <f>SUM(F8:F48)</f>
        <v>770365.35996088188</v>
      </c>
      <c r="G49" s="37" t="s">
        <v>0</v>
      </c>
      <c r="H49" s="26"/>
    </row>
    <row r="50" spans="1:8" s="150" customFormat="1" x14ac:dyDescent="0.25">
      <c r="A50" s="26"/>
      <c r="B50" s="107" t="s">
        <v>136</v>
      </c>
      <c r="C50" s="161"/>
      <c r="D50" s="161"/>
      <c r="E50" s="161"/>
      <c r="F50" s="66">
        <v>2897647.5678787874</v>
      </c>
      <c r="G50" s="37" t="s">
        <v>0</v>
      </c>
      <c r="H50" s="26"/>
    </row>
    <row r="51" spans="1:8" s="150" customFormat="1" x14ac:dyDescent="0.25">
      <c r="A51" s="26"/>
      <c r="B51" s="39" t="s">
        <v>69</v>
      </c>
      <c r="C51" s="162"/>
      <c r="D51" s="162"/>
      <c r="E51" s="163"/>
      <c r="F51" s="38">
        <f>F49+F50</f>
        <v>3668012.9278396694</v>
      </c>
      <c r="G51" s="38" t="s">
        <v>0</v>
      </c>
      <c r="H51" s="26"/>
    </row>
    <row r="52" spans="1:8" s="150" customFormat="1" x14ac:dyDescent="0.25">
      <c r="A52" s="26"/>
      <c r="B52" s="26"/>
      <c r="C52" s="26"/>
      <c r="D52" s="26"/>
      <c r="E52" s="26"/>
      <c r="F52" s="26"/>
      <c r="G52" s="26"/>
      <c r="H52" s="26"/>
    </row>
    <row r="53" spans="1:8" s="150" customFormat="1" x14ac:dyDescent="0.25">
      <c r="A53" s="26"/>
      <c r="B53" s="26"/>
      <c r="C53" s="26"/>
      <c r="D53" s="26"/>
      <c r="E53" s="26"/>
      <c r="F53" s="26"/>
      <c r="G53" s="26"/>
      <c r="H53" s="26"/>
    </row>
    <row r="54" spans="1:8" s="150" customFormat="1" x14ac:dyDescent="0.25">
      <c r="A54" s="26"/>
      <c r="B54" s="26"/>
      <c r="C54" s="26"/>
      <c r="D54" s="26"/>
      <c r="E54" s="26"/>
      <c r="F54" s="26"/>
      <c r="G54" s="26"/>
      <c r="H54" s="26"/>
    </row>
    <row r="55" spans="1:8" s="150" customFormat="1" hidden="1" x14ac:dyDescent="0.25"/>
    <row r="56" spans="1:8" s="150" customFormat="1" hidden="1" x14ac:dyDescent="0.25"/>
    <row r="57" spans="1:8" s="150" customFormat="1" hidden="1" x14ac:dyDescent="0.25"/>
    <row r="58" spans="1:8" s="150" customFormat="1" ht="14.45" hidden="1" customHeight="1" x14ac:dyDescent="0.25"/>
    <row r="59" spans="1:8" s="150" customFormat="1" ht="14.45" hidden="1" customHeight="1" x14ac:dyDescent="0.25"/>
    <row r="60" spans="1:8" s="150" customFormat="1" ht="15" hidden="1" customHeight="1" x14ac:dyDescent="0.25"/>
    <row r="61" spans="1:8" s="150" customFormat="1" ht="15" hidden="1" customHeight="1" x14ac:dyDescent="0.25"/>
    <row r="62" spans="1:8" s="150" customFormat="1" ht="15" hidden="1" customHeight="1" x14ac:dyDescent="0.25"/>
    <row r="63" spans="1:8" s="150" customFormat="1" ht="15" hidden="1" customHeight="1" x14ac:dyDescent="0.25"/>
    <row r="64" spans="1:8" s="150" customFormat="1" ht="15" hidden="1" customHeight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Vordingborg Spildevand AS</v>
      </c>
      <c r="B1" s="164"/>
      <c r="C1" s="164"/>
      <c r="D1" s="164"/>
      <c r="E1" s="164"/>
    </row>
    <row r="2" spans="1:5" x14ac:dyDescent="0.25">
      <c r="A2" s="1" t="str">
        <f>'1. Forside'!A2</f>
        <v>S107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1203042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869760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investeringer'!F49</f>
        <v>770365.35996088188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-532071.28007823625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Vordingborg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188</v>
      </c>
      <c r="C8" s="30">
        <v>2015</v>
      </c>
      <c r="D8" s="31">
        <v>75</v>
      </c>
      <c r="E8" s="32">
        <v>5500000</v>
      </c>
      <c r="F8" s="45">
        <f>E8/D8</f>
        <v>73333.333333333328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>
        <v>2015</v>
      </c>
      <c r="D9" s="31">
        <v>75</v>
      </c>
      <c r="E9" s="32">
        <v>2300000</v>
      </c>
      <c r="F9" s="45">
        <f t="shared" ref="F9:F25" si="0">E9/D9</f>
        <v>30666.666666666668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>
        <v>2015</v>
      </c>
      <c r="D10" s="31">
        <v>75</v>
      </c>
      <c r="E10" s="32">
        <v>800000</v>
      </c>
      <c r="F10" s="45">
        <f t="shared" si="0"/>
        <v>10666.666666666666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>
        <v>2015</v>
      </c>
      <c r="D11" s="31">
        <v>75</v>
      </c>
      <c r="E11" s="32">
        <v>2300000</v>
      </c>
      <c r="F11" s="45">
        <f t="shared" si="0"/>
        <v>30666.666666666668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>
        <v>2015</v>
      </c>
      <c r="D12" s="31">
        <v>75</v>
      </c>
      <c r="E12" s="32">
        <v>1400000</v>
      </c>
      <c r="F12" s="45">
        <f t="shared" si="0"/>
        <v>18666.666666666668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>
        <v>2015</v>
      </c>
      <c r="D13" s="31">
        <v>50</v>
      </c>
      <c r="E13" s="32">
        <v>1500000</v>
      </c>
      <c r="F13" s="45">
        <f t="shared" si="0"/>
        <v>30000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>
        <v>2015</v>
      </c>
      <c r="D14" s="31">
        <v>30</v>
      </c>
      <c r="E14" s="32">
        <v>700000</v>
      </c>
      <c r="F14" s="45">
        <f t="shared" si="0"/>
        <v>23333.333333333332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>
        <v>2015</v>
      </c>
      <c r="D15" s="31">
        <v>20</v>
      </c>
      <c r="E15" s="32">
        <v>800000</v>
      </c>
      <c r="F15" s="45">
        <f t="shared" si="0"/>
        <v>40000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>
        <v>2015</v>
      </c>
      <c r="D16" s="31">
        <v>10</v>
      </c>
      <c r="E16" s="32">
        <v>1000000</v>
      </c>
      <c r="F16" s="45">
        <f t="shared" si="0"/>
        <v>100000</v>
      </c>
      <c r="G16" s="35" t="s">
        <v>0</v>
      </c>
      <c r="H16" s="26"/>
    </row>
    <row r="17" spans="1:8" s="150" customFormat="1" x14ac:dyDescent="0.25">
      <c r="A17" s="26"/>
      <c r="B17" s="29" t="s">
        <v>188</v>
      </c>
      <c r="C17" s="30">
        <v>2016</v>
      </c>
      <c r="D17" s="31">
        <v>75</v>
      </c>
      <c r="E17" s="32">
        <v>5500000</v>
      </c>
      <c r="F17" s="45">
        <f t="shared" si="0"/>
        <v>73333.333333333328</v>
      </c>
      <c r="G17" s="35" t="s">
        <v>0</v>
      </c>
      <c r="H17" s="26"/>
    </row>
    <row r="18" spans="1:8" s="150" customFormat="1" x14ac:dyDescent="0.25">
      <c r="A18" s="26"/>
      <c r="B18" s="29" t="s">
        <v>189</v>
      </c>
      <c r="C18" s="30">
        <v>2016</v>
      </c>
      <c r="D18" s="31">
        <v>75</v>
      </c>
      <c r="E18" s="32">
        <v>2300000</v>
      </c>
      <c r="F18" s="45">
        <f t="shared" si="0"/>
        <v>30666.666666666668</v>
      </c>
      <c r="G18" s="35" t="s">
        <v>0</v>
      </c>
      <c r="H18" s="26"/>
    </row>
    <row r="19" spans="1:8" s="150" customFormat="1" x14ac:dyDescent="0.25">
      <c r="A19" s="26"/>
      <c r="B19" s="29" t="s">
        <v>190</v>
      </c>
      <c r="C19" s="30">
        <v>2016</v>
      </c>
      <c r="D19" s="31">
        <v>75</v>
      </c>
      <c r="E19" s="32">
        <v>800000</v>
      </c>
      <c r="F19" s="45">
        <f t="shared" si="0"/>
        <v>10666.666666666666</v>
      </c>
      <c r="G19" s="35" t="s">
        <v>0</v>
      </c>
      <c r="H19" s="26"/>
    </row>
    <row r="20" spans="1:8" s="150" customFormat="1" x14ac:dyDescent="0.25">
      <c r="A20" s="26"/>
      <c r="B20" s="29" t="s">
        <v>191</v>
      </c>
      <c r="C20" s="30">
        <v>2016</v>
      </c>
      <c r="D20" s="31">
        <v>75</v>
      </c>
      <c r="E20" s="32">
        <v>2300000</v>
      </c>
      <c r="F20" s="45">
        <f t="shared" si="0"/>
        <v>30666.666666666668</v>
      </c>
      <c r="G20" s="35" t="s">
        <v>0</v>
      </c>
      <c r="H20" s="26"/>
    </row>
    <row r="21" spans="1:8" s="150" customFormat="1" x14ac:dyDescent="0.25">
      <c r="A21" s="26"/>
      <c r="B21" s="29" t="s">
        <v>192</v>
      </c>
      <c r="C21" s="30">
        <v>2016</v>
      </c>
      <c r="D21" s="31">
        <v>75</v>
      </c>
      <c r="E21" s="32">
        <v>1400000</v>
      </c>
      <c r="F21" s="45">
        <f t="shared" si="0"/>
        <v>18666.666666666668</v>
      </c>
      <c r="G21" s="35" t="s">
        <v>0</v>
      </c>
      <c r="H21" s="26"/>
    </row>
    <row r="22" spans="1:8" s="150" customFormat="1" x14ac:dyDescent="0.25">
      <c r="A22" s="26"/>
      <c r="B22" s="29" t="s">
        <v>193</v>
      </c>
      <c r="C22" s="30">
        <v>2016</v>
      </c>
      <c r="D22" s="31">
        <v>50</v>
      </c>
      <c r="E22" s="32">
        <v>1500000</v>
      </c>
      <c r="F22" s="45">
        <f t="shared" si="0"/>
        <v>30000</v>
      </c>
      <c r="G22" s="35" t="s">
        <v>0</v>
      </c>
      <c r="H22" s="26"/>
    </row>
    <row r="23" spans="1:8" s="150" customFormat="1" x14ac:dyDescent="0.25">
      <c r="A23" s="26"/>
      <c r="B23" s="29" t="s">
        <v>194</v>
      </c>
      <c r="C23" s="30">
        <v>2016</v>
      </c>
      <c r="D23" s="31">
        <v>30</v>
      </c>
      <c r="E23" s="32">
        <v>700000</v>
      </c>
      <c r="F23" s="45">
        <f t="shared" si="0"/>
        <v>23333.333333333332</v>
      </c>
      <c r="G23" s="35" t="s">
        <v>0</v>
      </c>
      <c r="H23" s="26"/>
    </row>
    <row r="24" spans="1:8" s="150" customFormat="1" x14ac:dyDescent="0.25">
      <c r="A24" s="26"/>
      <c r="B24" s="29" t="s">
        <v>195</v>
      </c>
      <c r="C24" s="30">
        <v>2016</v>
      </c>
      <c r="D24" s="31">
        <v>20</v>
      </c>
      <c r="E24" s="32">
        <v>800000</v>
      </c>
      <c r="F24" s="45">
        <f t="shared" si="0"/>
        <v>40000</v>
      </c>
      <c r="G24" s="35" t="s">
        <v>0</v>
      </c>
      <c r="H24" s="26"/>
    </row>
    <row r="25" spans="1:8" s="150" customFormat="1" x14ac:dyDescent="0.25">
      <c r="A25" s="26"/>
      <c r="B25" s="29" t="s">
        <v>196</v>
      </c>
      <c r="C25" s="30">
        <v>2016</v>
      </c>
      <c r="D25" s="31">
        <v>10</v>
      </c>
      <c r="E25" s="32">
        <v>1000000</v>
      </c>
      <c r="F25" s="45">
        <f t="shared" si="0"/>
        <v>100000</v>
      </c>
      <c r="G25" s="35" t="s">
        <v>0</v>
      </c>
      <c r="H25" s="26"/>
    </row>
    <row r="26" spans="1:8" s="150" customFormat="1" x14ac:dyDescent="0.25">
      <c r="A26" s="26"/>
      <c r="B26" s="109" t="s">
        <v>73</v>
      </c>
      <c r="C26" s="167"/>
      <c r="D26" s="168"/>
      <c r="E26" s="169"/>
      <c r="F26" s="46">
        <f>SUMIF(C8:C25,"2015",F8:F25)</f>
        <v>357333.33333333337</v>
      </c>
      <c r="G26" s="47" t="s">
        <v>0</v>
      </c>
      <c r="H26" s="26"/>
    </row>
    <row r="27" spans="1:8" s="150" customFormat="1" x14ac:dyDescent="0.25">
      <c r="A27" s="26"/>
      <c r="B27" s="107" t="s">
        <v>134</v>
      </c>
      <c r="C27" s="170"/>
      <c r="D27" s="171"/>
      <c r="E27" s="172"/>
      <c r="F27" s="46">
        <f>SUMIF(C8:C25,"2016",F8:F25)</f>
        <v>357333.33333333337</v>
      </c>
      <c r="G27" s="47" t="s">
        <v>0</v>
      </c>
      <c r="H27" s="26"/>
    </row>
    <row r="28" spans="1:8" s="150" customFormat="1" x14ac:dyDescent="0.25">
      <c r="A28" s="26"/>
      <c r="B28" s="50" t="s">
        <v>36</v>
      </c>
      <c r="C28" s="173"/>
      <c r="D28" s="174"/>
      <c r="E28" s="174"/>
      <c r="F28" s="48">
        <f>F26+F27</f>
        <v>714666.66666666674</v>
      </c>
      <c r="G28" s="49" t="s">
        <v>0</v>
      </c>
      <c r="H28" s="26"/>
    </row>
    <row r="29" spans="1:8" s="150" customFormat="1" x14ac:dyDescent="0.25">
      <c r="A29" s="26"/>
      <c r="B29" s="26"/>
      <c r="C29" s="16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16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166"/>
      <c r="D31" s="26"/>
      <c r="E31" s="26"/>
      <c r="F31" s="175"/>
      <c r="G31" s="175"/>
      <c r="H31" s="2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t="12" hidden="1" customHeight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Vordingborg Spildevand AS</v>
      </c>
      <c r="B1" s="56"/>
      <c r="C1" s="56"/>
      <c r="D1" s="178"/>
      <c r="E1" s="56"/>
    </row>
    <row r="2" spans="1:5" x14ac:dyDescent="0.25">
      <c r="A2" s="222" t="str">
        <f>'1. Forside'!A2</f>
        <v>S107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204</v>
      </c>
      <c r="C8" s="51">
        <v>180000</v>
      </c>
      <c r="D8" s="182" t="s">
        <v>0</v>
      </c>
      <c r="E8" s="56"/>
    </row>
    <row r="9" spans="1:5" x14ac:dyDescent="0.25">
      <c r="A9" s="56"/>
      <c r="B9" s="207" t="s">
        <v>205</v>
      </c>
      <c r="C9" s="51">
        <v>27500000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27713000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80000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26000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106000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27795777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337900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27457877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x14ac:dyDescent="0.25"/>
    <row r="50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2015-10-01T12:35:08Z</dcterms:modified>
</cp:coreProperties>
</file>