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C26" i="8" l="1"/>
  <c r="E31" i="19" l="1"/>
  <c r="C36" i="19" l="1"/>
  <c r="E36" i="19" s="1"/>
  <c r="F78" i="7" l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2" i="8" s="1"/>
  <c r="E32" i="8" s="1"/>
  <c r="C9" i="13" l="1"/>
  <c r="F8" i="2" l="1"/>
  <c r="F8" i="7"/>
  <c r="F77" i="7" s="1"/>
  <c r="F47" i="2" l="1"/>
  <c r="C9" i="10" s="1"/>
  <c r="C15" i="11" l="1"/>
  <c r="C29" i="8" s="1"/>
  <c r="C15" i="13"/>
  <c r="C27" i="8" s="1"/>
  <c r="C14" i="4"/>
  <c r="C25" i="8" s="1"/>
  <c r="C24" i="3"/>
  <c r="C23" i="8" s="1"/>
  <c r="F79" i="7"/>
  <c r="C18" i="8" s="1"/>
  <c r="C18" i="3"/>
  <c r="C22" i="8" s="1"/>
  <c r="C12" i="3"/>
  <c r="C21" i="8" s="1"/>
  <c r="C8" i="4"/>
  <c r="C24" i="8" s="1"/>
  <c r="C10" i="10"/>
  <c r="C17" i="8" s="1"/>
  <c r="F49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<sst xmlns="http://schemas.openxmlformats.org/spreadsheetml/2006/main" count="787" uniqueCount="253">
  <si>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</si>
  <si>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</si>
  <si>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</si>
  <si>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</si>
  <si>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</si>
  <si>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</si>
  <si>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</si>
  <si>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</si>
  <si>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</si>
  <si>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</si>
  <si>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</si>
  <si>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</si>
  <si>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</si>
  <si>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</si>
  <si>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</si>
  <si>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</si>
  <si>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</si>
  <si>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</si>
  <si>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</si>
  <si>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</si>
  <si>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</si>
  <si>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</si>
  <si>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</si>
  <si>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</si>
  <si>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</si>
  <si>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</si>
  <si>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</si>
  <si>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</si>
  <si>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</si>
  <si>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</si>
  <si>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</si>
  <si>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</si>
  <si>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</si>
  <si>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</si>
  <si>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</si>
  <si>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</si>
  <si>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</si>
  <si>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</si>
  <si>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</si>
  <si>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</si>
  <si>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</si>
  <si>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</si>
  <si>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</si>
  <si>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</si>
  <si>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</si>
  <si>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</si>
  <si>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</si>
  <si>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</si>
  <si>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</si>
  <si>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</si>
  <si>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</si>
  <si>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</si>
  <si>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</si>
  <si>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</si>
  <si>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</si>
  <si>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</si>
  <si>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</si>
  <si>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</si>
  <si>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</si>
  <si>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</si>
  <si>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</si>
  <si>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</si>
  <si>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</si>
  <si>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</si>
  <si>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</si>
  <si>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</si>
  <si>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</si>
  <si>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</si>
  <si>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</si>
  <si>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</si>
  <si>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</si>
  <si>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</si>
  <si>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</si>
  <si>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</si>
  <si>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</si>
  <si>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</si>
  <si>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</si>
  <si>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</si>
  <si>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</si>
  <si>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</si>
  <si>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</si>
  <si>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</si>
  <si>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</si>
  <si>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</si>
  <si>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</si>
  <si>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</si>
  <si>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</si>
  <si>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</si>
  <si>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</si>
  <si>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</si>
  <si>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</si>
  <si>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</si>
  <si>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</si>
  <si>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</si>
  <si>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</si>
  <si>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</si>
  <si>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</si>
  <si>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</si>
  <si>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</si>
  <si>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</si>
  <si>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</si>
  <si>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</si>
  <si>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</si>
  <si>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</si>
  <si>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</si>
  <si>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</si>
  <si>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</si>
  <si>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</si>
  <si>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</si>
  <si>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</si>
  <si>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</si>
  <si>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</si>
  <si>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</si>
  <si>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</si>
  <si>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</si>
  <si>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</si>
  <si>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</si>
  <si>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</si>
  <si>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</si>
  <si>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</si>
  <si>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</si>
  <si>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</si>
  <si>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</si>
  <si>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</si>
  <si>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</si>
  <si>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</si>
  <si>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</si>
  <si>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</si>
  <si>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</si>
  <si>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</si>
  <si>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</si>
  <si>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</si>
  <si>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</si>
  <si>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</si>
  <si>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</si>
  <si>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</si>
  <si>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</si>
  <si>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</si>
  <si>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</si>
  <si>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</si>
  <si>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</si>
  <si>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</si>
  <si>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</si>
  <si>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</si>
  <si>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</si>
  <si>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</si>
  <si>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</si>
  <si>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</si>
  <si>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</si>
  <si>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</si>
  <si>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</si>
  <si>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</si>
  <si>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</si>
  <si>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</si>
  <si>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</si>
  <si>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</si>
  <si>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</si>
  <si>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</si>
  <si>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</si>
  <si>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</si>
  <si>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</si>
  <si>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</si>
  <si>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</si>
  <si>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</si>
  <si>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</si>
  <si>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</si>
  <si>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</si>
  <si>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</si>
  <si>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</si>
  <si>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</si>
  <si>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</si>
  <si>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</si>
  <si>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</si>
  <si>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</si>
  <si>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</si>
  <si>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</si>
  <si>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</si>
  <si>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</si>
  <si>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</si>
  <si>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</si>
  <si>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</si>
  <si>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</si>
  <si>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</si>
  <si>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</si>
  <si>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</si>
  <si>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</si>
  <si>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</si>
  <si>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</si>
  <si>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Ledelsessystem</t>
  </si>
  <si>
    <t>Jordbassin Klasse A</t>
  </si>
  <si>
    <t>Pumpestationer i brønde (&lt; 6,25 m2), Konstruktioner</t>
  </si>
  <si>
    <t>Pumpestationer i brønde (&lt; 6,25 m2), Mek/EL</t>
  </si>
  <si>
    <t>Pumpestationer i brønde (&lt; 6,25 m2), SRO</t>
  </si>
  <si>
    <t>Pumpestationer m. overbygning (&lt; 20 m2), Konstruktioner</t>
  </si>
  <si>
    <t>Pumpestationer m. overbygning (&lt; 20 m2), Mek/EL</t>
  </si>
  <si>
    <t>Pumpestationer m. overbygning (&lt; 20 m2), SRO</t>
  </si>
  <si>
    <t>Pumpestationer i underjordiske bygværker (&lt;50 m2), Konstruktioner</t>
  </si>
  <si>
    <t>Pumpeinstallation Miljøklasse B (300-600 l/s) - Mek/EL</t>
  </si>
  <si>
    <t>Pumpeinstallation Miljøklasse B (600-1.000 l/s) - Mek/EL</t>
  </si>
  <si>
    <t>Pumpeinstallation Miljøklasse A (1.000-1.500 l/s) - Mek/EL</t>
  </si>
  <si>
    <t>Pumpeinstallation Miljøklasse A (1.000-1.500 l/s) - SRO</t>
  </si>
  <si>
    <t>Beluftningstanke, Konstruktioner</t>
  </si>
  <si>
    <t>Beluftningstanke, Mek/EL</t>
  </si>
  <si>
    <t>Efterklaringstanke, SRO</t>
  </si>
  <si>
    <t>Forafvanding, slam, Mek/EL</t>
  </si>
  <si>
    <t>Forafvanding, slam, SRO</t>
  </si>
  <si>
    <t>Forklaring, Konstruktioner</t>
  </si>
  <si>
    <t>Forklaring, Mek/EL</t>
  </si>
  <si>
    <t>Forklaring, SRO</t>
  </si>
  <si>
    <t>Rådnetanke, slam, Konstruktioner</t>
  </si>
  <si>
    <t>Rådnetanke, slam, Mek/EL</t>
  </si>
  <si>
    <t>Rådnetanke, slam, SRO</t>
  </si>
  <si>
    <t>Slutdisponering, slam - højteknologisk (slamtørring), Mek/EL</t>
  </si>
  <si>
    <t>Slutdisponering, slam - højteknologisk (slamtørring), SRO</t>
  </si>
  <si>
    <t>Beluftningstanke, SRO</t>
  </si>
  <si>
    <t>Brønde</t>
  </si>
  <si>
    <t>Stik</t>
  </si>
  <si>
    <t xml:space="preserve">Ledningsnet ≤ Ø 200 mm </t>
  </si>
  <si>
    <t xml:space="preserve">Ø 200 mm &lt; Ledningsnet ≤ Ø 500 mm </t>
  </si>
  <si>
    <t>Ø 500 mm &lt; Ledningsnet ≤ Ø 800 mm</t>
  </si>
  <si>
    <t>Ø 800 mm &lt; Ledningsnet ≤ Ø 1000 mm</t>
  </si>
  <si>
    <t>Ø 1000 mm &lt; Ledningsnet ≤ Ø 1200 mm</t>
  </si>
  <si>
    <t>Ø 1200 mm &lt; Ledningsnet ≤ Ø 1600 mm</t>
  </si>
  <si>
    <t>Strømpeforing ≤ Ø 200 mm</t>
  </si>
  <si>
    <t>Strømpeforing Ø 200 mm &lt; Ledningsnet ≤ Ø 500 mm</t>
  </si>
  <si>
    <t>Strømpeforing Ø 500 mm &lt; Ledningsnet ≤ Ø 800 mm</t>
  </si>
  <si>
    <t>Strømpeforing Ø 1200 mm &lt; Ledningsnet ≤ Ø 1600 mm</t>
  </si>
  <si>
    <t>2014</t>
  </si>
  <si>
    <t>50</t>
  </si>
  <si>
    <t>20</t>
  </si>
  <si>
    <t>10</t>
  </si>
  <si>
    <t>60</t>
  </si>
  <si>
    <t>75</t>
  </si>
  <si>
    <t>IT</t>
  </si>
  <si>
    <t>2015</t>
  </si>
  <si>
    <t>Indløb-/udløbsarrangement</t>
  </si>
  <si>
    <t>Mindre renseanlæg &lt; 5.000 PE uden mulighed for opdeling</t>
  </si>
  <si>
    <t>40</t>
  </si>
  <si>
    <t>Køretøjer, små lastvogne (&lt; 3.500 kg.)</t>
  </si>
  <si>
    <t>5</t>
  </si>
  <si>
    <t>Administrationbygninger</t>
  </si>
  <si>
    <t>Efterklaringstanke, Mek/El</t>
  </si>
  <si>
    <t>Slutafvanding, slam - højteknologisk (centrifuger), Konstruktioner</t>
  </si>
  <si>
    <t>Slutafvanding, slam - højteknologisk (centrifuger), Mek/El</t>
  </si>
  <si>
    <t>Kælder</t>
  </si>
  <si>
    <t>2016</t>
  </si>
  <si>
    <t>Slutdisponering, slam - højteknologisk (slamtørring), Konstruktioner</t>
  </si>
  <si>
    <t>Tjenestemandspensioner</t>
  </si>
  <si>
    <t>Ejendomsskatter</t>
  </si>
  <si>
    <t>Spildevandsafgift</t>
  </si>
  <si>
    <t>Aalborg Forsyning, Kloak AS</t>
  </si>
  <si>
    <t>S109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</si>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</sst>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250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251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Aalborg Forsyning, Kloak AS</v>
      </c>
      <c r="B1" s="56"/>
      <c r="C1" s="56"/>
      <c r="D1" s="56"/>
      <c r="E1" s="56"/>
    </row>
    <row r="2" spans="1:5" x14ac:dyDescent="0.25">
      <c r="A2" s="222" t="str">
        <f>'1. Forside'!A2</f>
        <v>S109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188</v>
      </c>
      <c r="C7" s="51">
        <v>870000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870000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680085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300000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380085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Aalborg Forsyning, Kloak AS</v>
      </c>
      <c r="B1" s="26"/>
      <c r="C1" s="26"/>
      <c r="D1" s="26"/>
      <c r="E1" s="26"/>
    </row>
    <row r="2" spans="1:5" x14ac:dyDescent="0.25">
      <c r="A2" s="223" t="str">
        <f>'1. Forside'!A2</f>
        <v>S109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/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/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Aalborg Forsyning, Kloak AS</v>
      </c>
      <c r="B1" s="26"/>
      <c r="C1" s="26"/>
      <c r="D1" s="26"/>
      <c r="E1" s="26"/>
    </row>
    <row r="2" spans="1:5" x14ac:dyDescent="0.25">
      <c r="A2" s="223" t="str">
        <f>'1. Forside'!A2</f>
        <v>S109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25000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300000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-275000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-219164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-520000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300836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Aalborg Forsyning, Kloak AS</v>
      </c>
      <c r="B1" s="26"/>
      <c r="C1" s="26"/>
      <c r="D1" s="26"/>
      <c r="E1" s="26"/>
    </row>
    <row r="2" spans="1:5" x14ac:dyDescent="0.25">
      <c r="A2" s="223" t="str">
        <f>'1. Forside'!A2</f>
        <v>S109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43378850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23414488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19964362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3992872.4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Aalborg Forsyning, Kloak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S109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275573698.71389681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131200151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9675363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-758019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7920407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148037902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26636907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499571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27136478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18792678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-127189756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-64600700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-387411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-1789192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-193967059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-1</v>
      </c>
      <c r="D27" s="79" t="s">
        <v>0</v>
      </c>
      <c r="E27" s="10">
        <f>IF(C27&lt;0,0,-C27)</f>
        <v>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286649745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286649745</v>
      </c>
      <c r="D36" s="79" t="s">
        <v>0</v>
      </c>
      <c r="E36" s="10">
        <f>-C36</f>
        <v>-286649745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-11076046.286103189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Aalborg Forsyning, Kloak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S109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19583107</v>
      </c>
      <c r="D7" s="224" t="s">
        <v>0</v>
      </c>
      <c r="E7" s="225">
        <v>23474867</v>
      </c>
      <c r="F7" s="224" t="s">
        <v>0</v>
      </c>
      <c r="G7" s="225">
        <v>19071043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43057974</v>
      </c>
      <c r="F8" s="224" t="s">
        <v>0</v>
      </c>
      <c r="G8" s="226">
        <v>18792678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19583107</v>
      </c>
      <c r="D11" s="228" t="s">
        <v>0</v>
      </c>
      <c r="E11" s="55">
        <f>C11+E7-E8-E9</f>
        <v>0</v>
      </c>
      <c r="F11" s="228" t="s">
        <v>0</v>
      </c>
      <c r="G11" s="55">
        <f>E11+G7-G8-G9</f>
        <v>278365</v>
      </c>
      <c r="H11" s="228" t="s">
        <v>0</v>
      </c>
      <c r="I11" s="55">
        <f>G11+I7-I8-I9</f>
        <v>278365</v>
      </c>
      <c r="J11" s="228" t="s">
        <v>0</v>
      </c>
      <c r="K11" s="55">
        <f>K7-K8-K9+K10+I11</f>
        <v>278365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Aalborg Forsyning, Kloak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S109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95177258.55355534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-361673.58250351029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-2979048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91836536.971051827</v>
      </c>
      <c r="D13" s="79" t="s">
        <v>0</v>
      </c>
      <c r="E13" s="6">
        <f>C13</f>
        <v>91836536.971051827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127641792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252</v>
      </c>
      <c r="C16" s="14">
        <f>'6. Gennemførte investeringer'!F49</f>
        <v>16585659.976666667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362000.05333333276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investeringer'!F79</f>
        <v>8344294.9199999999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152933746.94999999</v>
      </c>
      <c r="D19" s="79" t="s">
        <v>0</v>
      </c>
      <c r="E19" s="8">
        <f>C19</f>
        <v>152933746.94999999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omkostninger'!C12</f>
        <v>13632881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omkostninger'!C18</f>
        <v>285240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omkostninger'!C24</f>
        <v>-567630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870000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380085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-275000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300836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14626412</v>
      </c>
      <c r="D30" s="79" t="s">
        <v>0</v>
      </c>
      <c r="E30" s="6">
        <f>C30</f>
        <v>14626412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3992872.4</v>
      </c>
      <c r="D32" s="79" t="s">
        <v>0</v>
      </c>
      <c r="E32" s="10">
        <f>C32</f>
        <v>3992872.4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-11076046.286103189</v>
      </c>
      <c r="D34" s="79" t="s">
        <v>0</v>
      </c>
      <c r="E34" s="12">
        <f>C34</f>
        <v>-11076046.286103189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252313522.03494862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10333499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24.417046155900206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Aalborg Forsyning, Kloak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S109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95177258.55355534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95177258.55355534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95177258.55355534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-361673.58250351029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Aalborg Forsyning, Kloak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S109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70678632.201870188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94815584.971051827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95177258.55355534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11916192.77090513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2979048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Aalborg Forsyning, Kloak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S109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5354410743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127641792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127641792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34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Aalborg Forsyning, Kloak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S109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189</v>
      </c>
      <c r="C8" s="30" t="s">
        <v>227</v>
      </c>
      <c r="D8" s="31" t="s">
        <v>228</v>
      </c>
      <c r="E8" s="32">
        <v>1468241</v>
      </c>
      <c r="F8" s="34">
        <f t="shared" ref="F8" si="0">E8/D8</f>
        <v>29364.82</v>
      </c>
      <c r="G8" s="35" t="s">
        <v>0</v>
      </c>
      <c r="H8" s="26"/>
    </row>
    <row r="9" spans="1:8" s="150" customFormat="1" x14ac:dyDescent="0.25">
      <c r="A9" s="26"/>
      <c r="B9" s="29" t="s">
        <v>190</v>
      </c>
      <c r="C9" s="30" t="s">
        <v>227</v>
      </c>
      <c r="D9" s="31" t="s">
        <v>228</v>
      </c>
      <c r="E9" s="32">
        <v>4111240</v>
      </c>
      <c r="F9" s="34">
        <f t="shared" ref="F9:F46" si="1">E9/D9</f>
        <v>82224.800000000003</v>
      </c>
      <c r="G9" s="35" t="s">
        <v>0</v>
      </c>
      <c r="H9" s="26"/>
    </row>
    <row r="10" spans="1:8" s="150" customFormat="1" x14ac:dyDescent="0.25">
      <c r="A10" s="26"/>
      <c r="B10" s="29" t="s">
        <v>191</v>
      </c>
      <c r="C10" s="30" t="s">
        <v>227</v>
      </c>
      <c r="D10" s="31" t="s">
        <v>229</v>
      </c>
      <c r="E10" s="32">
        <v>2540637</v>
      </c>
      <c r="F10" s="34">
        <f t="shared" si="1"/>
        <v>127031.85</v>
      </c>
      <c r="G10" s="35" t="s">
        <v>0</v>
      </c>
      <c r="H10" s="26"/>
    </row>
    <row r="11" spans="1:8" s="150" customFormat="1" x14ac:dyDescent="0.25">
      <c r="A11" s="26"/>
      <c r="B11" s="29" t="s">
        <v>192</v>
      </c>
      <c r="C11" s="30" t="s">
        <v>227</v>
      </c>
      <c r="D11" s="31" t="s">
        <v>230</v>
      </c>
      <c r="E11" s="32">
        <v>142232</v>
      </c>
      <c r="F11" s="34">
        <f t="shared" si="1"/>
        <v>14223.2</v>
      </c>
      <c r="G11" s="35" t="s">
        <v>0</v>
      </c>
      <c r="H11" s="26"/>
    </row>
    <row r="12" spans="1:8" s="150" customFormat="1" x14ac:dyDescent="0.25">
      <c r="A12" s="26"/>
      <c r="B12" s="29" t="s">
        <v>193</v>
      </c>
      <c r="C12" s="30" t="s">
        <v>227</v>
      </c>
      <c r="D12" s="31" t="s">
        <v>228</v>
      </c>
      <c r="E12" s="32">
        <v>4606254</v>
      </c>
      <c r="F12" s="34">
        <f t="shared" si="1"/>
        <v>92125.08</v>
      </c>
      <c r="G12" s="35" t="s">
        <v>0</v>
      </c>
      <c r="H12" s="26"/>
    </row>
    <row r="13" spans="1:8" s="150" customFormat="1" x14ac:dyDescent="0.25">
      <c r="A13" s="26"/>
      <c r="B13" s="29" t="s">
        <v>194</v>
      </c>
      <c r="C13" s="30" t="s">
        <v>227</v>
      </c>
      <c r="D13" s="31" t="s">
        <v>229</v>
      </c>
      <c r="E13" s="32">
        <v>1793626</v>
      </c>
      <c r="F13" s="34">
        <f t="shared" si="1"/>
        <v>89681.3</v>
      </c>
      <c r="G13" s="35" t="s">
        <v>0</v>
      </c>
      <c r="H13" s="26"/>
    </row>
    <row r="14" spans="1:8" s="150" customFormat="1" x14ac:dyDescent="0.25">
      <c r="A14" s="26"/>
      <c r="B14" s="29" t="s">
        <v>195</v>
      </c>
      <c r="C14" s="30" t="s">
        <v>227</v>
      </c>
      <c r="D14" s="31" t="s">
        <v>230</v>
      </c>
      <c r="E14" s="32">
        <v>68012</v>
      </c>
      <c r="F14" s="34">
        <f t="shared" si="1"/>
        <v>6801.2</v>
      </c>
      <c r="G14" s="35" t="s">
        <v>0</v>
      </c>
      <c r="H14" s="26"/>
    </row>
    <row r="15" spans="1:8" s="150" customFormat="1" ht="26.25" x14ac:dyDescent="0.25">
      <c r="A15" s="26"/>
      <c r="B15" s="29" t="s">
        <v>196</v>
      </c>
      <c r="C15" s="30" t="s">
        <v>227</v>
      </c>
      <c r="D15" s="31" t="s">
        <v>228</v>
      </c>
      <c r="E15" s="32">
        <v>1676265</v>
      </c>
      <c r="F15" s="34">
        <f t="shared" si="1"/>
        <v>33525.300000000003</v>
      </c>
      <c r="G15" s="35" t="s">
        <v>0</v>
      </c>
      <c r="H15" s="26"/>
    </row>
    <row r="16" spans="1:8" s="150" customFormat="1" x14ac:dyDescent="0.25">
      <c r="A16" s="26"/>
      <c r="B16" s="29" t="s">
        <v>197</v>
      </c>
      <c r="C16" s="30" t="s">
        <v>227</v>
      </c>
      <c r="D16" s="31" t="s">
        <v>229</v>
      </c>
      <c r="E16" s="32">
        <v>25766</v>
      </c>
      <c r="F16" s="34">
        <f t="shared" si="1"/>
        <v>1288.3</v>
      </c>
      <c r="G16" s="35" t="s">
        <v>0</v>
      </c>
      <c r="H16" s="26"/>
    </row>
    <row r="17" spans="1:8" s="150" customFormat="1" x14ac:dyDescent="0.25">
      <c r="A17" s="26"/>
      <c r="B17" s="29" t="s">
        <v>198</v>
      </c>
      <c r="C17" s="30" t="s">
        <v>227</v>
      </c>
      <c r="D17" s="31" t="s">
        <v>229</v>
      </c>
      <c r="E17" s="32">
        <v>41522</v>
      </c>
      <c r="F17" s="34">
        <f t="shared" si="1"/>
        <v>2076.1</v>
      </c>
      <c r="G17" s="35" t="s">
        <v>0</v>
      </c>
      <c r="H17" s="26"/>
    </row>
    <row r="18" spans="1:8" s="150" customFormat="1" x14ac:dyDescent="0.25">
      <c r="A18" s="26"/>
      <c r="B18" s="29" t="s">
        <v>199</v>
      </c>
      <c r="C18" s="30" t="s">
        <v>227</v>
      </c>
      <c r="D18" s="31" t="s">
        <v>229</v>
      </c>
      <c r="E18" s="32">
        <v>49404</v>
      </c>
      <c r="F18" s="34">
        <f t="shared" si="1"/>
        <v>2470.1999999999998</v>
      </c>
      <c r="G18" s="35" t="s">
        <v>0</v>
      </c>
      <c r="H18" s="26"/>
    </row>
    <row r="19" spans="1:8" s="150" customFormat="1" x14ac:dyDescent="0.25">
      <c r="A19" s="26"/>
      <c r="B19" s="29" t="s">
        <v>200</v>
      </c>
      <c r="C19" s="30" t="s">
        <v>227</v>
      </c>
      <c r="D19" s="31" t="s">
        <v>230</v>
      </c>
      <c r="E19" s="32">
        <v>2616727</v>
      </c>
      <c r="F19" s="34">
        <f t="shared" si="1"/>
        <v>261672.7</v>
      </c>
      <c r="G19" s="35" t="s">
        <v>0</v>
      </c>
      <c r="H19" s="26"/>
    </row>
    <row r="20" spans="1:8" s="150" customFormat="1" x14ac:dyDescent="0.25">
      <c r="A20" s="26"/>
      <c r="B20" s="29" t="s">
        <v>233</v>
      </c>
      <c r="C20" s="30" t="s">
        <v>227</v>
      </c>
      <c r="D20" s="31">
        <v>5</v>
      </c>
      <c r="E20" s="32">
        <v>1828635</v>
      </c>
      <c r="F20" s="34">
        <f t="shared" si="1"/>
        <v>365727</v>
      </c>
      <c r="G20" s="35" t="s">
        <v>0</v>
      </c>
      <c r="H20" s="26"/>
    </row>
    <row r="21" spans="1:8" s="150" customFormat="1" x14ac:dyDescent="0.25">
      <c r="A21" s="26"/>
      <c r="B21" s="29" t="s">
        <v>201</v>
      </c>
      <c r="C21" s="30" t="s">
        <v>227</v>
      </c>
      <c r="D21" s="31" t="s">
        <v>231</v>
      </c>
      <c r="E21" s="32">
        <v>2902748</v>
      </c>
      <c r="F21" s="34">
        <f t="shared" si="1"/>
        <v>48379.133333333331</v>
      </c>
      <c r="G21" s="35" t="s">
        <v>0</v>
      </c>
      <c r="H21" s="26"/>
    </row>
    <row r="22" spans="1:8" s="150" customFormat="1" x14ac:dyDescent="0.25">
      <c r="A22" s="26"/>
      <c r="B22" s="29" t="s">
        <v>202</v>
      </c>
      <c r="C22" s="30" t="s">
        <v>227</v>
      </c>
      <c r="D22" s="31" t="s">
        <v>229</v>
      </c>
      <c r="E22" s="32">
        <v>7805490</v>
      </c>
      <c r="F22" s="34">
        <f t="shared" si="1"/>
        <v>390274.5</v>
      </c>
      <c r="G22" s="35" t="s">
        <v>0</v>
      </c>
      <c r="H22" s="26"/>
    </row>
    <row r="23" spans="1:8" s="150" customFormat="1" x14ac:dyDescent="0.25">
      <c r="A23" s="26"/>
      <c r="B23" s="29" t="s">
        <v>203</v>
      </c>
      <c r="C23" s="30" t="s">
        <v>227</v>
      </c>
      <c r="D23" s="31" t="s">
        <v>230</v>
      </c>
      <c r="E23" s="32">
        <v>1631527</v>
      </c>
      <c r="F23" s="34">
        <f t="shared" si="1"/>
        <v>163152.70000000001</v>
      </c>
      <c r="G23" s="35" t="s">
        <v>0</v>
      </c>
      <c r="H23" s="26"/>
    </row>
    <row r="24" spans="1:8" s="150" customFormat="1" x14ac:dyDescent="0.25">
      <c r="A24" s="26"/>
      <c r="B24" s="29" t="s">
        <v>204</v>
      </c>
      <c r="C24" s="30" t="s">
        <v>227</v>
      </c>
      <c r="D24" s="31" t="s">
        <v>229</v>
      </c>
      <c r="E24" s="32">
        <v>20288</v>
      </c>
      <c r="F24" s="34">
        <f t="shared" si="1"/>
        <v>1014.4</v>
      </c>
      <c r="G24" s="35" t="s">
        <v>0</v>
      </c>
      <c r="H24" s="26"/>
    </row>
    <row r="25" spans="1:8" s="150" customFormat="1" x14ac:dyDescent="0.25">
      <c r="A25" s="26"/>
      <c r="B25" s="29" t="s">
        <v>205</v>
      </c>
      <c r="C25" s="30" t="s">
        <v>227</v>
      </c>
      <c r="D25" s="31" t="s">
        <v>230</v>
      </c>
      <c r="E25" s="32">
        <v>17653</v>
      </c>
      <c r="F25" s="34">
        <f t="shared" si="1"/>
        <v>1765.3</v>
      </c>
      <c r="G25" s="35" t="s">
        <v>0</v>
      </c>
      <c r="H25" s="26"/>
    </row>
    <row r="26" spans="1:8" s="150" customFormat="1" x14ac:dyDescent="0.25">
      <c r="A26" s="26"/>
      <c r="B26" s="29" t="s">
        <v>206</v>
      </c>
      <c r="C26" s="30" t="s">
        <v>227</v>
      </c>
      <c r="D26" s="31" t="s">
        <v>231</v>
      </c>
      <c r="E26" s="32">
        <v>3627695</v>
      </c>
      <c r="F26" s="34">
        <f t="shared" si="1"/>
        <v>60461.583333333336</v>
      </c>
      <c r="G26" s="35" t="s">
        <v>0</v>
      </c>
      <c r="H26" s="26"/>
    </row>
    <row r="27" spans="1:8" s="150" customFormat="1" x14ac:dyDescent="0.25">
      <c r="A27" s="26"/>
      <c r="B27" s="29" t="s">
        <v>207</v>
      </c>
      <c r="C27" s="30" t="s">
        <v>227</v>
      </c>
      <c r="D27" s="31" t="s">
        <v>229</v>
      </c>
      <c r="E27" s="32">
        <v>730229</v>
      </c>
      <c r="F27" s="34">
        <f t="shared" si="1"/>
        <v>36511.449999999997</v>
      </c>
      <c r="G27" s="35" t="s">
        <v>0</v>
      </c>
      <c r="H27" s="26"/>
    </row>
    <row r="28" spans="1:8" s="150" customFormat="1" x14ac:dyDescent="0.25">
      <c r="A28" s="26"/>
      <c r="B28" s="29" t="s">
        <v>208</v>
      </c>
      <c r="C28" s="30" t="s">
        <v>227</v>
      </c>
      <c r="D28" s="31" t="s">
        <v>230</v>
      </c>
      <c r="E28" s="32">
        <v>8116</v>
      </c>
      <c r="F28" s="34">
        <f t="shared" si="1"/>
        <v>811.6</v>
      </c>
      <c r="G28" s="35" t="s">
        <v>0</v>
      </c>
      <c r="H28" s="26"/>
    </row>
    <row r="29" spans="1:8" s="150" customFormat="1" x14ac:dyDescent="0.25">
      <c r="A29" s="26"/>
      <c r="B29" s="29" t="s">
        <v>209</v>
      </c>
      <c r="C29" s="30" t="s">
        <v>227</v>
      </c>
      <c r="D29" s="31" t="s">
        <v>231</v>
      </c>
      <c r="E29" s="32">
        <v>2750979</v>
      </c>
      <c r="F29" s="34">
        <f t="shared" si="1"/>
        <v>45849.65</v>
      </c>
      <c r="G29" s="35" t="s">
        <v>0</v>
      </c>
      <c r="H29" s="26"/>
    </row>
    <row r="30" spans="1:8" s="150" customFormat="1" x14ac:dyDescent="0.25">
      <c r="A30" s="26"/>
      <c r="B30" s="29" t="s">
        <v>210</v>
      </c>
      <c r="C30" s="30" t="s">
        <v>227</v>
      </c>
      <c r="D30" s="31" t="s">
        <v>229</v>
      </c>
      <c r="E30" s="32">
        <v>2059808</v>
      </c>
      <c r="F30" s="34">
        <f t="shared" si="1"/>
        <v>102990.39999999999</v>
      </c>
      <c r="G30" s="35" t="s">
        <v>0</v>
      </c>
      <c r="H30" s="26"/>
    </row>
    <row r="31" spans="1:8" s="150" customFormat="1" x14ac:dyDescent="0.25">
      <c r="A31" s="26"/>
      <c r="B31" s="29" t="s">
        <v>211</v>
      </c>
      <c r="C31" s="30" t="s">
        <v>227</v>
      </c>
      <c r="D31" s="31" t="s">
        <v>230</v>
      </c>
      <c r="E31" s="32">
        <v>64920</v>
      </c>
      <c r="F31" s="34">
        <f t="shared" si="1"/>
        <v>6492</v>
      </c>
      <c r="G31" s="35" t="s">
        <v>0</v>
      </c>
      <c r="H31" s="26"/>
    </row>
    <row r="32" spans="1:8" s="150" customFormat="1" x14ac:dyDescent="0.25">
      <c r="A32" s="26"/>
      <c r="B32" s="29" t="s">
        <v>212</v>
      </c>
      <c r="C32" s="30" t="s">
        <v>227</v>
      </c>
      <c r="D32" s="31" t="s">
        <v>229</v>
      </c>
      <c r="E32" s="32">
        <v>773158</v>
      </c>
      <c r="F32" s="34">
        <f t="shared" si="1"/>
        <v>38657.9</v>
      </c>
      <c r="G32" s="35" t="s">
        <v>0</v>
      </c>
      <c r="H32" s="26"/>
    </row>
    <row r="33" spans="1:8" s="150" customFormat="1" x14ac:dyDescent="0.25">
      <c r="A33" s="26"/>
      <c r="B33" s="29" t="s">
        <v>213</v>
      </c>
      <c r="C33" s="30" t="s">
        <v>227</v>
      </c>
      <c r="D33" s="31" t="s">
        <v>230</v>
      </c>
      <c r="E33" s="32">
        <v>244866</v>
      </c>
      <c r="F33" s="34">
        <f t="shared" si="1"/>
        <v>24486.6</v>
      </c>
      <c r="G33" s="35" t="s">
        <v>0</v>
      </c>
      <c r="H33" s="26"/>
    </row>
    <row r="34" spans="1:8" s="150" customFormat="1" x14ac:dyDescent="0.25">
      <c r="A34" s="26"/>
      <c r="B34" s="29" t="s">
        <v>214</v>
      </c>
      <c r="C34" s="30" t="s">
        <v>227</v>
      </c>
      <c r="D34" s="31" t="s">
        <v>230</v>
      </c>
      <c r="E34" s="32">
        <v>618625</v>
      </c>
      <c r="F34" s="34">
        <f t="shared" si="1"/>
        <v>61862.5</v>
      </c>
      <c r="G34" s="35" t="s">
        <v>0</v>
      </c>
      <c r="H34" s="26"/>
    </row>
    <row r="35" spans="1:8" s="150" customFormat="1" x14ac:dyDescent="0.25">
      <c r="A35" s="26"/>
      <c r="B35" s="29" t="s">
        <v>215</v>
      </c>
      <c r="C35" s="30" t="s">
        <v>227</v>
      </c>
      <c r="D35" s="31" t="s">
        <v>232</v>
      </c>
      <c r="E35" s="32">
        <v>14493867</v>
      </c>
      <c r="F35" s="34">
        <f t="shared" si="1"/>
        <v>193251.56</v>
      </c>
      <c r="G35" s="35" t="s">
        <v>0</v>
      </c>
      <c r="H35" s="26"/>
    </row>
    <row r="36" spans="1:8" s="150" customFormat="1" x14ac:dyDescent="0.25">
      <c r="A36" s="26"/>
      <c r="B36" s="29" t="s">
        <v>216</v>
      </c>
      <c r="C36" s="30" t="s">
        <v>227</v>
      </c>
      <c r="D36" s="31" t="s">
        <v>232</v>
      </c>
      <c r="E36" s="32">
        <v>10426768</v>
      </c>
      <c r="F36" s="34">
        <f t="shared" si="1"/>
        <v>139023.57333333333</v>
      </c>
      <c r="G36" s="35" t="s">
        <v>0</v>
      </c>
      <c r="H36" s="26"/>
    </row>
    <row r="37" spans="1:8" s="150" customFormat="1" x14ac:dyDescent="0.25">
      <c r="A37" s="26"/>
      <c r="B37" s="29" t="s">
        <v>217</v>
      </c>
      <c r="C37" s="30" t="s">
        <v>227</v>
      </c>
      <c r="D37" s="31" t="s">
        <v>232</v>
      </c>
      <c r="E37" s="32">
        <v>32807573</v>
      </c>
      <c r="F37" s="34">
        <f t="shared" si="1"/>
        <v>437434.30666666664</v>
      </c>
      <c r="G37" s="35" t="s">
        <v>0</v>
      </c>
      <c r="H37" s="26"/>
    </row>
    <row r="38" spans="1:8" s="150" customFormat="1" x14ac:dyDescent="0.25">
      <c r="A38" s="26"/>
      <c r="B38" s="29" t="s">
        <v>218</v>
      </c>
      <c r="C38" s="30" t="s">
        <v>227</v>
      </c>
      <c r="D38" s="31" t="s">
        <v>232</v>
      </c>
      <c r="E38" s="32">
        <v>22864066</v>
      </c>
      <c r="F38" s="34">
        <f t="shared" si="1"/>
        <v>304854.21333333332</v>
      </c>
      <c r="G38" s="35" t="s">
        <v>0</v>
      </c>
      <c r="H38" s="26"/>
    </row>
    <row r="39" spans="1:8" s="150" customFormat="1" x14ac:dyDescent="0.25">
      <c r="A39" s="26"/>
      <c r="B39" s="29" t="s">
        <v>219</v>
      </c>
      <c r="C39" s="30" t="s">
        <v>227</v>
      </c>
      <c r="D39" s="31" t="s">
        <v>232</v>
      </c>
      <c r="E39" s="32">
        <v>14996652</v>
      </c>
      <c r="F39" s="34">
        <f t="shared" si="1"/>
        <v>199955.36</v>
      </c>
      <c r="G39" s="35" t="s">
        <v>0</v>
      </c>
      <c r="H39" s="26"/>
    </row>
    <row r="40" spans="1:8" s="150" customFormat="1" x14ac:dyDescent="0.25">
      <c r="A40" s="26"/>
      <c r="B40" s="29" t="s">
        <v>220</v>
      </c>
      <c r="C40" s="30" t="s">
        <v>227</v>
      </c>
      <c r="D40" s="31" t="s">
        <v>232</v>
      </c>
      <c r="E40" s="32">
        <v>4631936</v>
      </c>
      <c r="F40" s="34">
        <f t="shared" si="1"/>
        <v>61759.146666666667</v>
      </c>
      <c r="G40" s="35" t="s">
        <v>0</v>
      </c>
      <c r="H40" s="26"/>
    </row>
    <row r="41" spans="1:8" s="150" customFormat="1" x14ac:dyDescent="0.25">
      <c r="A41" s="26"/>
      <c r="B41" s="29" t="s">
        <v>221</v>
      </c>
      <c r="C41" s="30" t="s">
        <v>227</v>
      </c>
      <c r="D41" s="31" t="s">
        <v>232</v>
      </c>
      <c r="E41" s="32">
        <v>3320693</v>
      </c>
      <c r="F41" s="34">
        <f t="shared" si="1"/>
        <v>44275.906666666669</v>
      </c>
      <c r="G41" s="35" t="s">
        <v>0</v>
      </c>
      <c r="H41" s="26"/>
    </row>
    <row r="42" spans="1:8" s="150" customFormat="1" x14ac:dyDescent="0.25">
      <c r="A42" s="26"/>
      <c r="B42" s="29" t="s">
        <v>222</v>
      </c>
      <c r="C42" s="30" t="s">
        <v>227</v>
      </c>
      <c r="D42" s="31" t="s">
        <v>232</v>
      </c>
      <c r="E42" s="32">
        <v>2672017</v>
      </c>
      <c r="F42" s="34">
        <f t="shared" si="1"/>
        <v>35626.893333333333</v>
      </c>
      <c r="G42" s="35" t="s">
        <v>0</v>
      </c>
      <c r="H42" s="26"/>
    </row>
    <row r="43" spans="1:8" s="150" customFormat="1" x14ac:dyDescent="0.25">
      <c r="A43" s="26"/>
      <c r="B43" s="29" t="s">
        <v>223</v>
      </c>
      <c r="C43" s="30" t="s">
        <v>227</v>
      </c>
      <c r="D43" s="31" t="s">
        <v>228</v>
      </c>
      <c r="E43" s="32">
        <v>56274</v>
      </c>
      <c r="F43" s="34">
        <f t="shared" si="1"/>
        <v>1125.48</v>
      </c>
      <c r="G43" s="35" t="s">
        <v>0</v>
      </c>
      <c r="H43" s="26"/>
    </row>
    <row r="44" spans="1:8" s="150" customFormat="1" x14ac:dyDescent="0.25">
      <c r="A44" s="26"/>
      <c r="B44" s="29" t="s">
        <v>224</v>
      </c>
      <c r="C44" s="30" t="s">
        <v>227</v>
      </c>
      <c r="D44" s="31" t="s">
        <v>228</v>
      </c>
      <c r="E44" s="32">
        <v>2802015</v>
      </c>
      <c r="F44" s="34">
        <f t="shared" si="1"/>
        <v>56040.3</v>
      </c>
      <c r="G44" s="35" t="s">
        <v>0</v>
      </c>
      <c r="H44" s="26"/>
    </row>
    <row r="45" spans="1:8" s="150" customFormat="1" x14ac:dyDescent="0.25">
      <c r="A45" s="26"/>
      <c r="B45" s="29" t="s">
        <v>225</v>
      </c>
      <c r="C45" s="30" t="s">
        <v>227</v>
      </c>
      <c r="D45" s="31" t="s">
        <v>228</v>
      </c>
      <c r="E45" s="32">
        <v>1459850</v>
      </c>
      <c r="F45" s="34">
        <f t="shared" si="1"/>
        <v>29197</v>
      </c>
      <c r="G45" s="35" t="s">
        <v>0</v>
      </c>
      <c r="H45" s="26"/>
    </row>
    <row r="46" spans="1:8" s="150" customFormat="1" x14ac:dyDescent="0.25">
      <c r="A46" s="26"/>
      <c r="B46" s="29" t="s">
        <v>226</v>
      </c>
      <c r="C46" s="30" t="s">
        <v>227</v>
      </c>
      <c r="D46" s="31" t="s">
        <v>228</v>
      </c>
      <c r="E46" s="32">
        <v>20791011</v>
      </c>
      <c r="F46" s="34">
        <f t="shared" si="1"/>
        <v>415820.22</v>
      </c>
      <c r="G46" s="35" t="s">
        <v>0</v>
      </c>
      <c r="H46" s="26"/>
    </row>
    <row r="47" spans="1:8" s="150" customFormat="1" x14ac:dyDescent="0.25">
      <c r="A47" s="26"/>
      <c r="B47" s="23" t="s">
        <v>72</v>
      </c>
      <c r="C47" s="160"/>
      <c r="D47" s="160"/>
      <c r="E47" s="160"/>
      <c r="F47" s="36">
        <f>SUM(F8:F46)</f>
        <v>4009285.5266666664</v>
      </c>
      <c r="G47" s="37" t="s">
        <v>0</v>
      </c>
      <c r="H47" s="26"/>
    </row>
    <row r="48" spans="1:8" s="150" customFormat="1" x14ac:dyDescent="0.25">
      <c r="A48" s="26"/>
      <c r="B48" s="107" t="s">
        <v>136</v>
      </c>
      <c r="C48" s="161"/>
      <c r="D48" s="161"/>
      <c r="E48" s="161"/>
      <c r="F48" s="66">
        <v>12576374.450000001</v>
      </c>
      <c r="G48" s="37" t="s">
        <v>0</v>
      </c>
      <c r="H48" s="26"/>
    </row>
    <row r="49" spans="1:8" s="150" customFormat="1" x14ac:dyDescent="0.25">
      <c r="A49" s="26"/>
      <c r="B49" s="39" t="s">
        <v>69</v>
      </c>
      <c r="C49" s="162"/>
      <c r="D49" s="162"/>
      <c r="E49" s="163"/>
      <c r="F49" s="38">
        <f>F47+F48</f>
        <v>16585659.976666667</v>
      </c>
      <c r="G49" s="38" t="s">
        <v>0</v>
      </c>
      <c r="H49" s="26"/>
    </row>
    <row r="50" spans="1:8" s="150" customFormat="1" x14ac:dyDescent="0.25">
      <c r="A50" s="26"/>
      <c r="B50" s="26"/>
      <c r="C50" s="26"/>
      <c r="D50" s="26"/>
      <c r="E50" s="26"/>
      <c r="F50" s="26"/>
      <c r="G50" s="26"/>
      <c r="H50" s="26"/>
    </row>
    <row r="51" spans="1:8" s="150" customFormat="1" x14ac:dyDescent="0.25">
      <c r="A51" s="26"/>
      <c r="B51" s="26"/>
      <c r="C51" s="26"/>
      <c r="D51" s="26"/>
      <c r="E51" s="26"/>
      <c r="F51" s="26"/>
      <c r="G51" s="26"/>
      <c r="H51" s="26"/>
    </row>
    <row r="52" spans="1:8" s="150" customFormat="1" x14ac:dyDescent="0.25">
      <c r="A52" s="26"/>
      <c r="B52" s="26"/>
      <c r="C52" s="26"/>
      <c r="D52" s="26"/>
      <c r="E52" s="26"/>
      <c r="F52" s="26"/>
      <c r="G52" s="26"/>
      <c r="H52" s="26"/>
    </row>
    <row r="53" spans="1:8" s="150" customFormat="1" hidden="1" x14ac:dyDescent="0.25"/>
    <row r="54" spans="1:8" s="150" customFormat="1" hidden="1" x14ac:dyDescent="0.25"/>
    <row r="55" spans="1:8" s="150" customFormat="1" hidden="1" x14ac:dyDescent="0.25"/>
    <row r="56" spans="1:8" s="150" customFormat="1" ht="14.45" hidden="1" customHeight="1" x14ac:dyDescent="0.25"/>
    <row r="57" spans="1:8" s="150" customFormat="1" ht="14.45" hidden="1" customHeight="1" x14ac:dyDescent="0.25"/>
    <row r="58" spans="1:8" s="150" customFormat="1" ht="15" hidden="1" customHeight="1" x14ac:dyDescent="0.25"/>
    <row r="59" spans="1:8" s="150" customFormat="1" ht="15" hidden="1" customHeight="1" x14ac:dyDescent="0.25"/>
    <row r="60" spans="1:8" s="150" customFormat="1" ht="15" hidden="1" customHeight="1" x14ac:dyDescent="0.25"/>
    <row r="61" spans="1:8" s="150" customFormat="1" ht="15" hidden="1" customHeight="1" x14ac:dyDescent="0.25"/>
    <row r="62" spans="1:8" s="150" customFormat="1" ht="15" hidden="1" customHeight="1" x14ac:dyDescent="0.25"/>
    <row r="63" spans="1:8" s="150" customFormat="1" hidden="1" x14ac:dyDescent="0.25"/>
    <row r="64" spans="1:8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s="150" customFormat="1" hidden="1" x14ac:dyDescent="0.25"/>
    <row r="122" s="150" customFormat="1" hidden="1" x14ac:dyDescent="0.25"/>
    <row r="123" s="150" customFormat="1" hidden="1" x14ac:dyDescent="0.25"/>
    <row r="124" s="150" customFormat="1" hidden="1" x14ac:dyDescent="0.25"/>
    <row r="125" s="150" customFormat="1" hidden="1" x14ac:dyDescent="0.25"/>
    <row r="126" s="150" customFormat="1" hidden="1" x14ac:dyDescent="0.25"/>
    <row r="127" s="150" customFormat="1" hidden="1" x14ac:dyDescent="0.25"/>
    <row r="128" s="150" customFormat="1" hidden="1" x14ac:dyDescent="0.25"/>
    <row r="129" s="150" customFormat="1" hidden="1" x14ac:dyDescent="0.25"/>
    <row r="130" s="150" customFormat="1" hidden="1" x14ac:dyDescent="0.25"/>
    <row r="131" s="150" customFormat="1" hidden="1" x14ac:dyDescent="0.25"/>
    <row r="132" s="150" customFormat="1" hidden="1" x14ac:dyDescent="0.25"/>
    <row r="133" s="150" customFormat="1" hidden="1" x14ac:dyDescent="0.25"/>
    <row r="134" s="150" customFormat="1" hidden="1" x14ac:dyDescent="0.25"/>
    <row r="135" s="150" customFormat="1" hidden="1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Aalborg Forsyning, Kloak AS</v>
      </c>
      <c r="B1" s="164"/>
      <c r="C1" s="164"/>
      <c r="D1" s="164"/>
      <c r="E1" s="164"/>
    </row>
    <row r="2" spans="1:5" x14ac:dyDescent="0.25">
      <c r="A2" s="1" t="str">
        <f>'1. Forside'!A2</f>
        <v>S109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3967965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3688606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investeringer'!F47</f>
        <v>4009285.5266666664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362000.05333333276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86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Aalborg Forsyning, Kloak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S109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189</v>
      </c>
      <c r="C8" s="30" t="s">
        <v>234</v>
      </c>
      <c r="D8" s="31" t="s">
        <v>228</v>
      </c>
      <c r="E8" s="32">
        <v>3820000</v>
      </c>
      <c r="F8" s="45">
        <f>E8/D8</f>
        <v>76400</v>
      </c>
      <c r="G8" s="35" t="s">
        <v>0</v>
      </c>
      <c r="H8" s="26"/>
    </row>
    <row r="9" spans="1:8" s="150" customFormat="1" x14ac:dyDescent="0.25">
      <c r="A9" s="26"/>
      <c r="B9" s="29" t="s">
        <v>235</v>
      </c>
      <c r="C9" s="30" t="s">
        <v>234</v>
      </c>
      <c r="D9" s="31" t="s">
        <v>232</v>
      </c>
      <c r="E9" s="32">
        <v>300000</v>
      </c>
      <c r="F9" s="45">
        <f t="shared" ref="F9:F72" si="0">E9/D9</f>
        <v>4000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234</v>
      </c>
      <c r="D10" s="31" t="s">
        <v>228</v>
      </c>
      <c r="E10" s="32">
        <v>11813948</v>
      </c>
      <c r="F10" s="45">
        <f t="shared" si="0"/>
        <v>236278.96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 t="s">
        <v>234</v>
      </c>
      <c r="D11" s="31" t="s">
        <v>229</v>
      </c>
      <c r="E11" s="32">
        <v>5616033</v>
      </c>
      <c r="F11" s="45">
        <f t="shared" si="0"/>
        <v>280801.65000000002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 t="s">
        <v>234</v>
      </c>
      <c r="D12" s="31" t="s">
        <v>230</v>
      </c>
      <c r="E12" s="32">
        <v>360019</v>
      </c>
      <c r="F12" s="45">
        <f t="shared" si="0"/>
        <v>36001.9</v>
      </c>
      <c r="G12" s="35" t="s">
        <v>0</v>
      </c>
      <c r="H12" s="26"/>
    </row>
    <row r="13" spans="1:8" s="150" customFormat="1" x14ac:dyDescent="0.25">
      <c r="A13" s="26"/>
      <c r="B13" s="29" t="s">
        <v>199</v>
      </c>
      <c r="C13" s="30" t="s">
        <v>234</v>
      </c>
      <c r="D13" s="31" t="s">
        <v>229</v>
      </c>
      <c r="E13" s="32">
        <v>250000</v>
      </c>
      <c r="F13" s="45">
        <f t="shared" si="0"/>
        <v>12500</v>
      </c>
      <c r="G13" s="35" t="s">
        <v>0</v>
      </c>
      <c r="H13" s="26"/>
    </row>
    <row r="14" spans="1:8" s="150" customFormat="1" x14ac:dyDescent="0.25">
      <c r="A14" s="26"/>
      <c r="B14" s="29" t="s">
        <v>200</v>
      </c>
      <c r="C14" s="30" t="s">
        <v>234</v>
      </c>
      <c r="D14" s="31" t="s">
        <v>230</v>
      </c>
      <c r="E14" s="32">
        <v>1500000</v>
      </c>
      <c r="F14" s="45">
        <f t="shared" si="0"/>
        <v>150000</v>
      </c>
      <c r="G14" s="35" t="s">
        <v>0</v>
      </c>
      <c r="H14" s="26"/>
    </row>
    <row r="15" spans="1:8" s="150" customFormat="1" x14ac:dyDescent="0.25">
      <c r="A15" s="26"/>
      <c r="B15" s="29" t="s">
        <v>236</v>
      </c>
      <c r="C15" s="30" t="s">
        <v>234</v>
      </c>
      <c r="D15" s="31" t="s">
        <v>237</v>
      </c>
      <c r="E15" s="32">
        <v>300000</v>
      </c>
      <c r="F15" s="45">
        <f t="shared" si="0"/>
        <v>7500</v>
      </c>
      <c r="G15" s="35" t="s">
        <v>0</v>
      </c>
      <c r="H15" s="26"/>
    </row>
    <row r="16" spans="1:8" s="150" customFormat="1" x14ac:dyDescent="0.25">
      <c r="A16" s="26"/>
      <c r="B16" s="29" t="s">
        <v>238</v>
      </c>
      <c r="C16" s="30" t="s">
        <v>234</v>
      </c>
      <c r="D16" s="31" t="s">
        <v>239</v>
      </c>
      <c r="E16" s="32">
        <v>500000</v>
      </c>
      <c r="F16" s="45">
        <f t="shared" si="0"/>
        <v>100000</v>
      </c>
      <c r="G16" s="35" t="s">
        <v>0</v>
      </c>
      <c r="H16" s="26"/>
    </row>
    <row r="17" spans="1:8" s="150" customFormat="1" x14ac:dyDescent="0.25">
      <c r="A17" s="26"/>
      <c r="B17" s="29" t="s">
        <v>233</v>
      </c>
      <c r="C17" s="30" t="s">
        <v>234</v>
      </c>
      <c r="D17" s="31">
        <v>5</v>
      </c>
      <c r="E17" s="32">
        <v>100000</v>
      </c>
      <c r="F17" s="45">
        <f t="shared" si="0"/>
        <v>20000</v>
      </c>
      <c r="G17" s="35" t="s">
        <v>0</v>
      </c>
      <c r="H17" s="26"/>
    </row>
    <row r="18" spans="1:8" s="150" customFormat="1" x14ac:dyDescent="0.25">
      <c r="A18" s="26"/>
      <c r="B18" s="29" t="s">
        <v>240</v>
      </c>
      <c r="C18" s="30" t="s">
        <v>234</v>
      </c>
      <c r="D18" s="31" t="s">
        <v>232</v>
      </c>
      <c r="E18" s="32">
        <v>500000</v>
      </c>
      <c r="F18" s="45">
        <f t="shared" si="0"/>
        <v>6666.666666666667</v>
      </c>
      <c r="G18" s="35" t="s">
        <v>0</v>
      </c>
      <c r="H18" s="26"/>
    </row>
    <row r="19" spans="1:8" s="150" customFormat="1" x14ac:dyDescent="0.25">
      <c r="A19" s="26"/>
      <c r="B19" s="29" t="s">
        <v>201</v>
      </c>
      <c r="C19" s="30" t="s">
        <v>234</v>
      </c>
      <c r="D19" s="31" t="s">
        <v>231</v>
      </c>
      <c r="E19" s="32">
        <v>500000</v>
      </c>
      <c r="F19" s="45">
        <f t="shared" si="0"/>
        <v>8333.3333333333339</v>
      </c>
      <c r="G19" s="35" t="s">
        <v>0</v>
      </c>
      <c r="H19" s="26"/>
    </row>
    <row r="20" spans="1:8" s="150" customFormat="1" x14ac:dyDescent="0.25">
      <c r="A20" s="26"/>
      <c r="B20" s="29" t="s">
        <v>202</v>
      </c>
      <c r="C20" s="30" t="s">
        <v>234</v>
      </c>
      <c r="D20" s="31" t="s">
        <v>229</v>
      </c>
      <c r="E20" s="32">
        <v>1950000</v>
      </c>
      <c r="F20" s="45">
        <f t="shared" si="0"/>
        <v>97500</v>
      </c>
      <c r="G20" s="35" t="s">
        <v>0</v>
      </c>
      <c r="H20" s="26"/>
    </row>
    <row r="21" spans="1:8" s="150" customFormat="1" x14ac:dyDescent="0.25">
      <c r="A21" s="26"/>
      <c r="B21" s="29" t="s">
        <v>214</v>
      </c>
      <c r="C21" s="30" t="s">
        <v>234</v>
      </c>
      <c r="D21" s="31" t="s">
        <v>230</v>
      </c>
      <c r="E21" s="32">
        <v>550000</v>
      </c>
      <c r="F21" s="45">
        <f t="shared" si="0"/>
        <v>55000</v>
      </c>
      <c r="G21" s="35" t="s">
        <v>0</v>
      </c>
      <c r="H21" s="26"/>
    </row>
    <row r="22" spans="1:8" s="150" customFormat="1" x14ac:dyDescent="0.25">
      <c r="A22" s="26"/>
      <c r="B22" s="29" t="s">
        <v>241</v>
      </c>
      <c r="C22" s="30" t="s">
        <v>234</v>
      </c>
      <c r="D22" s="31" t="s">
        <v>229</v>
      </c>
      <c r="E22" s="32">
        <v>1000000</v>
      </c>
      <c r="F22" s="45">
        <f t="shared" si="0"/>
        <v>50000</v>
      </c>
      <c r="G22" s="35" t="s">
        <v>0</v>
      </c>
      <c r="H22" s="26"/>
    </row>
    <row r="23" spans="1:8" s="150" customFormat="1" x14ac:dyDescent="0.25">
      <c r="A23" s="26"/>
      <c r="B23" s="29" t="s">
        <v>206</v>
      </c>
      <c r="C23" s="30" t="s">
        <v>234</v>
      </c>
      <c r="D23" s="31" t="s">
        <v>231</v>
      </c>
      <c r="E23" s="32">
        <v>5500000</v>
      </c>
      <c r="F23" s="45">
        <f t="shared" si="0"/>
        <v>91666.666666666672</v>
      </c>
      <c r="G23" s="35" t="s">
        <v>0</v>
      </c>
      <c r="H23" s="26"/>
    </row>
    <row r="24" spans="1:8" s="150" customFormat="1" x14ac:dyDescent="0.25">
      <c r="A24" s="26"/>
      <c r="B24" s="29" t="s">
        <v>207</v>
      </c>
      <c r="C24" s="30" t="s">
        <v>234</v>
      </c>
      <c r="D24" s="31" t="s">
        <v>229</v>
      </c>
      <c r="E24" s="32">
        <v>700000</v>
      </c>
      <c r="F24" s="45">
        <f t="shared" si="0"/>
        <v>35000</v>
      </c>
      <c r="G24" s="35" t="s">
        <v>0</v>
      </c>
      <c r="H24" s="26"/>
    </row>
    <row r="25" spans="1:8" s="150" customFormat="1" x14ac:dyDescent="0.25">
      <c r="A25" s="26"/>
      <c r="B25" s="29" t="s">
        <v>209</v>
      </c>
      <c r="C25" s="30" t="s">
        <v>234</v>
      </c>
      <c r="D25" s="31" t="s">
        <v>231</v>
      </c>
      <c r="E25" s="32">
        <v>5000000</v>
      </c>
      <c r="F25" s="45">
        <f t="shared" si="0"/>
        <v>83333.333333333328</v>
      </c>
      <c r="G25" s="35" t="s">
        <v>0</v>
      </c>
      <c r="H25" s="26"/>
    </row>
    <row r="26" spans="1:8" s="150" customFormat="1" x14ac:dyDescent="0.25">
      <c r="A26" s="26"/>
      <c r="B26" s="29" t="s">
        <v>210</v>
      </c>
      <c r="C26" s="30" t="s">
        <v>234</v>
      </c>
      <c r="D26" s="31" t="s">
        <v>229</v>
      </c>
      <c r="E26" s="32">
        <v>7200000</v>
      </c>
      <c r="F26" s="45">
        <f t="shared" si="0"/>
        <v>360000</v>
      </c>
      <c r="G26" s="35" t="s">
        <v>0</v>
      </c>
      <c r="H26" s="26"/>
    </row>
    <row r="27" spans="1:8" s="150" customFormat="1" x14ac:dyDescent="0.25">
      <c r="A27" s="26"/>
      <c r="B27" s="29" t="s">
        <v>211</v>
      </c>
      <c r="C27" s="30" t="s">
        <v>234</v>
      </c>
      <c r="D27" s="31" t="s">
        <v>230</v>
      </c>
      <c r="E27" s="32">
        <v>1200000</v>
      </c>
      <c r="F27" s="45">
        <f t="shared" si="0"/>
        <v>120000</v>
      </c>
      <c r="G27" s="35" t="s">
        <v>0</v>
      </c>
      <c r="H27" s="26"/>
    </row>
    <row r="28" spans="1:8" s="150" customFormat="1" x14ac:dyDescent="0.25">
      <c r="A28" s="26"/>
      <c r="B28" s="29" t="s">
        <v>242</v>
      </c>
      <c r="C28" s="30" t="s">
        <v>234</v>
      </c>
      <c r="D28" s="31" t="s">
        <v>231</v>
      </c>
      <c r="E28" s="32">
        <v>120000</v>
      </c>
      <c r="F28" s="45">
        <f t="shared" si="0"/>
        <v>2000</v>
      </c>
      <c r="G28" s="35" t="s">
        <v>0</v>
      </c>
      <c r="H28" s="26"/>
    </row>
    <row r="29" spans="1:8" s="150" customFormat="1" x14ac:dyDescent="0.25">
      <c r="A29" s="26"/>
      <c r="B29" s="29" t="s">
        <v>243</v>
      </c>
      <c r="C29" s="30" t="s">
        <v>234</v>
      </c>
      <c r="D29" s="31" t="s">
        <v>229</v>
      </c>
      <c r="E29" s="32">
        <v>780000</v>
      </c>
      <c r="F29" s="45">
        <f t="shared" si="0"/>
        <v>39000</v>
      </c>
      <c r="G29" s="35" t="s">
        <v>0</v>
      </c>
      <c r="H29" s="26"/>
    </row>
    <row r="30" spans="1:8" s="150" customFormat="1" x14ac:dyDescent="0.25">
      <c r="A30" s="26"/>
      <c r="B30" s="29" t="s">
        <v>212</v>
      </c>
      <c r="C30" s="30" t="s">
        <v>234</v>
      </c>
      <c r="D30" s="31" t="s">
        <v>229</v>
      </c>
      <c r="E30" s="32">
        <v>8050000</v>
      </c>
      <c r="F30" s="45">
        <f t="shared" si="0"/>
        <v>402500</v>
      </c>
      <c r="G30" s="35" t="s">
        <v>0</v>
      </c>
      <c r="H30" s="26"/>
    </row>
    <row r="31" spans="1:8" s="150" customFormat="1" x14ac:dyDescent="0.25">
      <c r="A31" s="26"/>
      <c r="B31" s="29" t="s">
        <v>213</v>
      </c>
      <c r="C31" s="30" t="s">
        <v>234</v>
      </c>
      <c r="D31" s="31" t="s">
        <v>230</v>
      </c>
      <c r="E31" s="32">
        <v>950000</v>
      </c>
      <c r="F31" s="45">
        <f t="shared" si="0"/>
        <v>95000</v>
      </c>
      <c r="G31" s="35" t="s">
        <v>0</v>
      </c>
      <c r="H31" s="26"/>
    </row>
    <row r="32" spans="1:8" s="150" customFormat="1" x14ac:dyDescent="0.25">
      <c r="A32" s="26"/>
      <c r="B32" s="29" t="s">
        <v>244</v>
      </c>
      <c r="C32" s="30" t="s">
        <v>234</v>
      </c>
      <c r="D32" s="31" t="s">
        <v>232</v>
      </c>
      <c r="E32" s="32">
        <v>1000000</v>
      </c>
      <c r="F32" s="45">
        <f t="shared" si="0"/>
        <v>13333.333333333334</v>
      </c>
      <c r="G32" s="35" t="s">
        <v>0</v>
      </c>
      <c r="H32" s="26"/>
    </row>
    <row r="33" spans="1:8" s="150" customFormat="1" x14ac:dyDescent="0.25">
      <c r="A33" s="26"/>
      <c r="B33" s="29" t="s">
        <v>217</v>
      </c>
      <c r="C33" s="30" t="s">
        <v>234</v>
      </c>
      <c r="D33" s="31" t="s">
        <v>232</v>
      </c>
      <c r="E33" s="32">
        <v>28602355</v>
      </c>
      <c r="F33" s="45">
        <f t="shared" si="0"/>
        <v>381364.73333333334</v>
      </c>
      <c r="G33" s="35" t="s">
        <v>0</v>
      </c>
      <c r="H33" s="26"/>
    </row>
    <row r="34" spans="1:8" s="150" customFormat="1" x14ac:dyDescent="0.25">
      <c r="A34" s="26"/>
      <c r="B34" s="29" t="s">
        <v>218</v>
      </c>
      <c r="C34" s="30" t="s">
        <v>234</v>
      </c>
      <c r="D34" s="31" t="s">
        <v>232</v>
      </c>
      <c r="E34" s="32">
        <v>19933389</v>
      </c>
      <c r="F34" s="45">
        <f t="shared" si="0"/>
        <v>265778.52</v>
      </c>
      <c r="G34" s="35" t="s">
        <v>0</v>
      </c>
      <c r="H34" s="26"/>
    </row>
    <row r="35" spans="1:8" s="150" customFormat="1" x14ac:dyDescent="0.25">
      <c r="A35" s="26"/>
      <c r="B35" s="29" t="s">
        <v>219</v>
      </c>
      <c r="C35" s="30" t="s">
        <v>234</v>
      </c>
      <c r="D35" s="31" t="s">
        <v>232</v>
      </c>
      <c r="E35" s="32">
        <v>13074407</v>
      </c>
      <c r="F35" s="45">
        <f t="shared" si="0"/>
        <v>174325.42666666667</v>
      </c>
      <c r="G35" s="35" t="s">
        <v>0</v>
      </c>
      <c r="H35" s="26"/>
    </row>
    <row r="36" spans="1:8" s="150" customFormat="1" x14ac:dyDescent="0.25">
      <c r="A36" s="26"/>
      <c r="B36" s="29" t="s">
        <v>220</v>
      </c>
      <c r="C36" s="30" t="s">
        <v>234</v>
      </c>
      <c r="D36" s="31" t="s">
        <v>232</v>
      </c>
      <c r="E36" s="32">
        <v>4038223</v>
      </c>
      <c r="F36" s="45">
        <f t="shared" si="0"/>
        <v>53842.973333333335</v>
      </c>
      <c r="G36" s="35" t="s">
        <v>0</v>
      </c>
      <c r="H36" s="26"/>
    </row>
    <row r="37" spans="1:8" s="150" customFormat="1" x14ac:dyDescent="0.25">
      <c r="A37" s="26"/>
      <c r="B37" s="29" t="s">
        <v>221</v>
      </c>
      <c r="C37" s="30" t="s">
        <v>234</v>
      </c>
      <c r="D37" s="31" t="s">
        <v>232</v>
      </c>
      <c r="E37" s="32">
        <v>2895053</v>
      </c>
      <c r="F37" s="45">
        <f t="shared" si="0"/>
        <v>38600.706666666665</v>
      </c>
      <c r="G37" s="35" t="s">
        <v>0</v>
      </c>
      <c r="H37" s="26"/>
    </row>
    <row r="38" spans="1:8" s="150" customFormat="1" x14ac:dyDescent="0.25">
      <c r="A38" s="26"/>
      <c r="B38" s="29" t="s">
        <v>222</v>
      </c>
      <c r="C38" s="30" t="s">
        <v>234</v>
      </c>
      <c r="D38" s="31" t="s">
        <v>232</v>
      </c>
      <c r="E38" s="32">
        <v>2329522</v>
      </c>
      <c r="F38" s="45">
        <f t="shared" si="0"/>
        <v>31060.293333333335</v>
      </c>
      <c r="G38" s="35" t="s">
        <v>0</v>
      </c>
      <c r="H38" s="26"/>
    </row>
    <row r="39" spans="1:8" s="150" customFormat="1" x14ac:dyDescent="0.25">
      <c r="A39" s="26"/>
      <c r="B39" s="29" t="s">
        <v>223</v>
      </c>
      <c r="C39" s="30" t="s">
        <v>234</v>
      </c>
      <c r="D39" s="31" t="s">
        <v>228</v>
      </c>
      <c r="E39" s="32">
        <v>49061</v>
      </c>
      <c r="F39" s="45">
        <f t="shared" si="0"/>
        <v>981.22</v>
      </c>
      <c r="G39" s="35" t="s">
        <v>0</v>
      </c>
      <c r="H39" s="26"/>
    </row>
    <row r="40" spans="1:8" s="150" customFormat="1" x14ac:dyDescent="0.25">
      <c r="A40" s="26"/>
      <c r="B40" s="29" t="s">
        <v>224</v>
      </c>
      <c r="C40" s="30" t="s">
        <v>234</v>
      </c>
      <c r="D40" s="31" t="s">
        <v>228</v>
      </c>
      <c r="E40" s="32">
        <v>2442857</v>
      </c>
      <c r="F40" s="45">
        <f t="shared" si="0"/>
        <v>48857.14</v>
      </c>
      <c r="G40" s="35" t="s">
        <v>0</v>
      </c>
      <c r="H40" s="26"/>
    </row>
    <row r="41" spans="1:8" s="150" customFormat="1" x14ac:dyDescent="0.25">
      <c r="A41" s="26"/>
      <c r="B41" s="29" t="s">
        <v>225</v>
      </c>
      <c r="C41" s="30" t="s">
        <v>234</v>
      </c>
      <c r="D41" s="31" t="s">
        <v>228</v>
      </c>
      <c r="E41" s="32">
        <v>1272729</v>
      </c>
      <c r="F41" s="45">
        <f t="shared" si="0"/>
        <v>25454.58</v>
      </c>
      <c r="G41" s="35" t="s">
        <v>0</v>
      </c>
      <c r="H41" s="26"/>
    </row>
    <row r="42" spans="1:8" s="150" customFormat="1" x14ac:dyDescent="0.25">
      <c r="A42" s="26"/>
      <c r="B42" s="29" t="s">
        <v>226</v>
      </c>
      <c r="C42" s="30" t="s">
        <v>234</v>
      </c>
      <c r="D42" s="31" t="s">
        <v>228</v>
      </c>
      <c r="E42" s="32">
        <v>18126055</v>
      </c>
      <c r="F42" s="45">
        <f t="shared" si="0"/>
        <v>362521.1</v>
      </c>
      <c r="G42" s="35" t="s">
        <v>0</v>
      </c>
      <c r="H42" s="26"/>
    </row>
    <row r="43" spans="1:8" s="150" customFormat="1" x14ac:dyDescent="0.25">
      <c r="A43" s="26"/>
      <c r="B43" s="29" t="s">
        <v>215</v>
      </c>
      <c r="C43" s="30" t="s">
        <v>234</v>
      </c>
      <c r="D43" s="31" t="s">
        <v>232</v>
      </c>
      <c r="E43" s="32">
        <v>12636068</v>
      </c>
      <c r="F43" s="45">
        <f t="shared" si="0"/>
        <v>168480.90666666668</v>
      </c>
      <c r="G43" s="35" t="s">
        <v>0</v>
      </c>
      <c r="H43" s="26"/>
    </row>
    <row r="44" spans="1:8" s="150" customFormat="1" x14ac:dyDescent="0.25">
      <c r="A44" s="26"/>
      <c r="B44" s="29" t="s">
        <v>216</v>
      </c>
      <c r="C44" s="30" t="s">
        <v>234</v>
      </c>
      <c r="D44" s="31" t="s">
        <v>232</v>
      </c>
      <c r="E44" s="32">
        <v>9090282</v>
      </c>
      <c r="F44" s="45">
        <f t="shared" si="0"/>
        <v>121203.76</v>
      </c>
      <c r="G44" s="35" t="s">
        <v>0</v>
      </c>
      <c r="H44" s="26"/>
    </row>
    <row r="45" spans="1:8" s="150" customFormat="1" x14ac:dyDescent="0.25">
      <c r="A45" s="26"/>
      <c r="B45" s="29" t="s">
        <v>189</v>
      </c>
      <c r="C45" s="30" t="s">
        <v>245</v>
      </c>
      <c r="D45" s="31" t="s">
        <v>228</v>
      </c>
      <c r="E45" s="32">
        <v>5000000</v>
      </c>
      <c r="F45" s="45">
        <f t="shared" si="0"/>
        <v>100000</v>
      </c>
      <c r="G45" s="35" t="s">
        <v>0</v>
      </c>
      <c r="H45" s="26"/>
    </row>
    <row r="46" spans="1:8" s="150" customFormat="1" x14ac:dyDescent="0.25">
      <c r="A46" s="26"/>
      <c r="B46" s="29" t="s">
        <v>190</v>
      </c>
      <c r="C46" s="30" t="s">
        <v>245</v>
      </c>
      <c r="D46" s="31" t="s">
        <v>228</v>
      </c>
      <c r="E46" s="32">
        <v>11576448</v>
      </c>
      <c r="F46" s="45">
        <f t="shared" si="0"/>
        <v>231528.95999999999</v>
      </c>
      <c r="G46" s="35" t="s">
        <v>0</v>
      </c>
      <c r="H46" s="26"/>
    </row>
    <row r="47" spans="1:8" s="150" customFormat="1" x14ac:dyDescent="0.25">
      <c r="A47" s="26"/>
      <c r="B47" s="29" t="s">
        <v>191</v>
      </c>
      <c r="C47" s="30" t="s">
        <v>245</v>
      </c>
      <c r="D47" s="31" t="s">
        <v>229</v>
      </c>
      <c r="E47" s="32">
        <v>5726033</v>
      </c>
      <c r="F47" s="45">
        <f t="shared" si="0"/>
        <v>286301.65000000002</v>
      </c>
      <c r="G47" s="35" t="s">
        <v>0</v>
      </c>
      <c r="H47" s="26"/>
    </row>
    <row r="48" spans="1:8" s="150" customFormat="1" x14ac:dyDescent="0.25">
      <c r="A48" s="26"/>
      <c r="B48" s="29" t="s">
        <v>192</v>
      </c>
      <c r="C48" s="30" t="s">
        <v>245</v>
      </c>
      <c r="D48" s="31" t="s">
        <v>230</v>
      </c>
      <c r="E48" s="32">
        <v>487519</v>
      </c>
      <c r="F48" s="45">
        <f t="shared" si="0"/>
        <v>48751.9</v>
      </c>
      <c r="G48" s="35" t="s">
        <v>0</v>
      </c>
      <c r="H48" s="26"/>
    </row>
    <row r="49" spans="1:8" s="150" customFormat="1" x14ac:dyDescent="0.25">
      <c r="A49" s="26"/>
      <c r="B49" s="29" t="s">
        <v>236</v>
      </c>
      <c r="C49" s="30" t="s">
        <v>245</v>
      </c>
      <c r="D49" s="31" t="s">
        <v>237</v>
      </c>
      <c r="E49" s="32">
        <v>300000</v>
      </c>
      <c r="F49" s="45">
        <f t="shared" si="0"/>
        <v>7500</v>
      </c>
      <c r="G49" s="35" t="s">
        <v>0</v>
      </c>
      <c r="H49" s="26"/>
    </row>
    <row r="50" spans="1:8" s="150" customFormat="1" x14ac:dyDescent="0.25">
      <c r="A50" s="26"/>
      <c r="B50" s="29" t="s">
        <v>238</v>
      </c>
      <c r="C50" s="30" t="s">
        <v>245</v>
      </c>
      <c r="D50" s="31" t="s">
        <v>239</v>
      </c>
      <c r="E50" s="32">
        <v>500000</v>
      </c>
      <c r="F50" s="45">
        <f t="shared" si="0"/>
        <v>100000</v>
      </c>
      <c r="G50" s="35" t="s">
        <v>0</v>
      </c>
      <c r="H50" s="26"/>
    </row>
    <row r="51" spans="1:8" s="150" customFormat="1" x14ac:dyDescent="0.25">
      <c r="A51" s="26"/>
      <c r="B51" s="29" t="s">
        <v>233</v>
      </c>
      <c r="C51" s="30" t="s">
        <v>245</v>
      </c>
      <c r="D51" s="31">
        <v>5</v>
      </c>
      <c r="E51" s="32">
        <v>100000</v>
      </c>
      <c r="F51" s="45">
        <f t="shared" si="0"/>
        <v>20000</v>
      </c>
      <c r="G51" s="35" t="s">
        <v>0</v>
      </c>
      <c r="H51" s="26"/>
    </row>
    <row r="52" spans="1:8" s="150" customFormat="1" x14ac:dyDescent="0.25">
      <c r="A52" s="26"/>
      <c r="B52" s="29" t="s">
        <v>240</v>
      </c>
      <c r="C52" s="30" t="s">
        <v>245</v>
      </c>
      <c r="D52" s="31" t="s">
        <v>232</v>
      </c>
      <c r="E52" s="32">
        <v>500000</v>
      </c>
      <c r="F52" s="45">
        <f t="shared" si="0"/>
        <v>6666.666666666667</v>
      </c>
      <c r="G52" s="35" t="s">
        <v>0</v>
      </c>
      <c r="H52" s="26"/>
    </row>
    <row r="53" spans="1:8" s="150" customFormat="1" x14ac:dyDescent="0.25">
      <c r="A53" s="26"/>
      <c r="B53" s="29" t="s">
        <v>201</v>
      </c>
      <c r="C53" s="30" t="s">
        <v>245</v>
      </c>
      <c r="D53" s="31" t="s">
        <v>231</v>
      </c>
      <c r="E53" s="32">
        <v>2900000</v>
      </c>
      <c r="F53" s="45">
        <f t="shared" si="0"/>
        <v>48333.333333333336</v>
      </c>
      <c r="G53" s="35" t="s">
        <v>0</v>
      </c>
      <c r="H53" s="26"/>
    </row>
    <row r="54" spans="1:8" s="150" customFormat="1" x14ac:dyDescent="0.25">
      <c r="A54" s="26"/>
      <c r="B54" s="29" t="s">
        <v>202</v>
      </c>
      <c r="C54" s="30" t="s">
        <v>245</v>
      </c>
      <c r="D54" s="31" t="s">
        <v>229</v>
      </c>
      <c r="E54" s="32">
        <v>1850000</v>
      </c>
      <c r="F54" s="45">
        <f t="shared" si="0"/>
        <v>92500</v>
      </c>
      <c r="G54" s="35" t="s">
        <v>0</v>
      </c>
      <c r="H54" s="26"/>
    </row>
    <row r="55" spans="1:8" s="150" customFormat="1" x14ac:dyDescent="0.25">
      <c r="A55" s="26"/>
      <c r="B55" s="29" t="s">
        <v>214</v>
      </c>
      <c r="C55" s="30" t="s">
        <v>245</v>
      </c>
      <c r="D55" s="31" t="s">
        <v>230</v>
      </c>
      <c r="E55" s="32">
        <v>250000</v>
      </c>
      <c r="F55" s="45">
        <f t="shared" si="0"/>
        <v>25000</v>
      </c>
      <c r="G55" s="35" t="s">
        <v>0</v>
      </c>
      <c r="H55" s="26"/>
    </row>
    <row r="56" spans="1:8" s="150" customFormat="1" x14ac:dyDescent="0.25">
      <c r="A56" s="26"/>
      <c r="B56" s="29" t="s">
        <v>206</v>
      </c>
      <c r="C56" s="30" t="s">
        <v>245</v>
      </c>
      <c r="D56" s="31" t="s">
        <v>231</v>
      </c>
      <c r="E56" s="32">
        <v>13000000</v>
      </c>
      <c r="F56" s="45">
        <f t="shared" si="0"/>
        <v>216666.66666666666</v>
      </c>
      <c r="G56" s="35" t="s">
        <v>0</v>
      </c>
      <c r="H56" s="26"/>
    </row>
    <row r="57" spans="1:8" s="150" customFormat="1" x14ac:dyDescent="0.25">
      <c r="A57" s="26"/>
      <c r="B57" s="29" t="s">
        <v>207</v>
      </c>
      <c r="C57" s="30" t="s">
        <v>245</v>
      </c>
      <c r="D57" s="31" t="s">
        <v>229</v>
      </c>
      <c r="E57" s="32">
        <v>6500000</v>
      </c>
      <c r="F57" s="45">
        <f t="shared" si="0"/>
        <v>325000</v>
      </c>
      <c r="G57" s="35" t="s">
        <v>0</v>
      </c>
      <c r="H57" s="26"/>
    </row>
    <row r="58" spans="1:8" s="150" customFormat="1" x14ac:dyDescent="0.25">
      <c r="A58" s="26"/>
      <c r="B58" s="29" t="s">
        <v>208</v>
      </c>
      <c r="C58" s="30" t="s">
        <v>245</v>
      </c>
      <c r="D58" s="31" t="s">
        <v>230</v>
      </c>
      <c r="E58" s="32">
        <v>500000</v>
      </c>
      <c r="F58" s="45">
        <f t="shared" si="0"/>
        <v>50000</v>
      </c>
      <c r="G58" s="35" t="s">
        <v>0</v>
      </c>
      <c r="H58" s="26"/>
    </row>
    <row r="59" spans="1:8" s="150" customFormat="1" x14ac:dyDescent="0.25">
      <c r="A59" s="26"/>
      <c r="B59" s="29" t="s">
        <v>209</v>
      </c>
      <c r="C59" s="30" t="s">
        <v>245</v>
      </c>
      <c r="D59" s="31" t="s">
        <v>231</v>
      </c>
      <c r="E59" s="32">
        <v>1500000</v>
      </c>
      <c r="F59" s="45">
        <f t="shared" si="0"/>
        <v>25000</v>
      </c>
      <c r="G59" s="35" t="s">
        <v>0</v>
      </c>
      <c r="H59" s="26"/>
    </row>
    <row r="60" spans="1:8" s="150" customFormat="1" x14ac:dyDescent="0.25">
      <c r="A60" s="26"/>
      <c r="B60" s="29" t="s">
        <v>210</v>
      </c>
      <c r="C60" s="30" t="s">
        <v>245</v>
      </c>
      <c r="D60" s="31" t="s">
        <v>229</v>
      </c>
      <c r="E60" s="32">
        <v>5000000</v>
      </c>
      <c r="F60" s="45">
        <f t="shared" si="0"/>
        <v>250000</v>
      </c>
      <c r="G60" s="35" t="s">
        <v>0</v>
      </c>
      <c r="H60" s="26"/>
    </row>
    <row r="61" spans="1:8" s="150" customFormat="1" x14ac:dyDescent="0.25">
      <c r="A61" s="26"/>
      <c r="B61" s="29" t="s">
        <v>211</v>
      </c>
      <c r="C61" s="30" t="s">
        <v>245</v>
      </c>
      <c r="D61" s="31" t="s">
        <v>230</v>
      </c>
      <c r="E61" s="32">
        <v>300000</v>
      </c>
      <c r="F61" s="45">
        <f t="shared" si="0"/>
        <v>30000</v>
      </c>
      <c r="G61" s="35" t="s">
        <v>0</v>
      </c>
      <c r="H61" s="26"/>
    </row>
    <row r="62" spans="1:8" s="150" customFormat="1" x14ac:dyDescent="0.25">
      <c r="A62" s="26"/>
      <c r="B62" s="29" t="s">
        <v>242</v>
      </c>
      <c r="C62" s="30" t="s">
        <v>245</v>
      </c>
      <c r="D62" s="31" t="s">
        <v>231</v>
      </c>
      <c r="E62" s="32">
        <v>200000</v>
      </c>
      <c r="F62" s="45">
        <f t="shared" si="0"/>
        <v>3333.3333333333335</v>
      </c>
      <c r="G62" s="35" t="s">
        <v>0</v>
      </c>
      <c r="H62" s="26"/>
    </row>
    <row r="63" spans="1:8" s="150" customFormat="1" x14ac:dyDescent="0.25">
      <c r="A63" s="26"/>
      <c r="B63" s="29" t="s">
        <v>246</v>
      </c>
      <c r="C63" s="30" t="s">
        <v>245</v>
      </c>
      <c r="D63" s="31" t="s">
        <v>231</v>
      </c>
      <c r="E63" s="32">
        <v>500000</v>
      </c>
      <c r="F63" s="45">
        <f t="shared" si="0"/>
        <v>8333.3333333333339</v>
      </c>
      <c r="G63" s="35" t="s">
        <v>0</v>
      </c>
      <c r="H63" s="26"/>
    </row>
    <row r="64" spans="1:8" s="150" customFormat="1" x14ac:dyDescent="0.25">
      <c r="A64" s="26"/>
      <c r="B64" s="29" t="s">
        <v>212</v>
      </c>
      <c r="C64" s="30" t="s">
        <v>245</v>
      </c>
      <c r="D64" s="31" t="s">
        <v>229</v>
      </c>
      <c r="E64" s="32">
        <v>6500000</v>
      </c>
      <c r="F64" s="45">
        <f t="shared" si="0"/>
        <v>325000</v>
      </c>
      <c r="G64" s="35" t="s">
        <v>0</v>
      </c>
      <c r="H64" s="26"/>
    </row>
    <row r="65" spans="1:8" s="150" customFormat="1" x14ac:dyDescent="0.25">
      <c r="A65" s="26"/>
      <c r="B65" s="29" t="s">
        <v>217</v>
      </c>
      <c r="C65" s="30" t="s">
        <v>245</v>
      </c>
      <c r="D65" s="31" t="s">
        <v>232</v>
      </c>
      <c r="E65" s="32">
        <v>35727337</v>
      </c>
      <c r="F65" s="45">
        <f t="shared" si="0"/>
        <v>476364.49333333335</v>
      </c>
      <c r="G65" s="35" t="s">
        <v>0</v>
      </c>
      <c r="H65" s="26"/>
    </row>
    <row r="66" spans="1:8" s="150" customFormat="1" x14ac:dyDescent="0.25">
      <c r="A66" s="26"/>
      <c r="B66" s="29" t="s">
        <v>218</v>
      </c>
      <c r="C66" s="30" t="s">
        <v>245</v>
      </c>
      <c r="D66" s="31" t="s">
        <v>232</v>
      </c>
      <c r="E66" s="32">
        <v>24898891</v>
      </c>
      <c r="F66" s="45">
        <f t="shared" si="0"/>
        <v>331985.21333333332</v>
      </c>
      <c r="G66" s="35" t="s">
        <v>0</v>
      </c>
      <c r="H66" s="26"/>
    </row>
    <row r="67" spans="1:8" s="150" customFormat="1" x14ac:dyDescent="0.25">
      <c r="A67" s="26"/>
      <c r="B67" s="29" t="s">
        <v>219</v>
      </c>
      <c r="C67" s="30" t="s">
        <v>245</v>
      </c>
      <c r="D67" s="31" t="s">
        <v>232</v>
      </c>
      <c r="E67" s="32">
        <v>16331303</v>
      </c>
      <c r="F67" s="45">
        <f t="shared" si="0"/>
        <v>217750.70666666667</v>
      </c>
      <c r="G67" s="35" t="s">
        <v>0</v>
      </c>
      <c r="H67" s="26"/>
    </row>
    <row r="68" spans="1:8" s="150" customFormat="1" x14ac:dyDescent="0.25">
      <c r="A68" s="26"/>
      <c r="B68" s="29" t="s">
        <v>220</v>
      </c>
      <c r="C68" s="30" t="s">
        <v>245</v>
      </c>
      <c r="D68" s="31" t="s">
        <v>232</v>
      </c>
      <c r="E68" s="32">
        <v>5044163</v>
      </c>
      <c r="F68" s="45">
        <f t="shared" si="0"/>
        <v>67255.506666666668</v>
      </c>
      <c r="G68" s="35" t="s">
        <v>0</v>
      </c>
      <c r="H68" s="26"/>
    </row>
    <row r="69" spans="1:8" s="150" customFormat="1" x14ac:dyDescent="0.25">
      <c r="A69" s="26"/>
      <c r="B69" s="29" t="s">
        <v>221</v>
      </c>
      <c r="C69" s="30" t="s">
        <v>245</v>
      </c>
      <c r="D69" s="31" t="s">
        <v>232</v>
      </c>
      <c r="E69" s="32">
        <v>3616224</v>
      </c>
      <c r="F69" s="45">
        <f t="shared" si="0"/>
        <v>48216.32</v>
      </c>
      <c r="G69" s="35" t="s">
        <v>0</v>
      </c>
      <c r="H69" s="26"/>
    </row>
    <row r="70" spans="1:8" s="150" customFormat="1" x14ac:dyDescent="0.25">
      <c r="A70" s="26"/>
      <c r="B70" s="29" t="s">
        <v>222</v>
      </c>
      <c r="C70" s="30" t="s">
        <v>245</v>
      </c>
      <c r="D70" s="31" t="s">
        <v>232</v>
      </c>
      <c r="E70" s="32">
        <v>2909817</v>
      </c>
      <c r="F70" s="45">
        <f t="shared" si="0"/>
        <v>38797.56</v>
      </c>
      <c r="G70" s="35" t="s">
        <v>0</v>
      </c>
      <c r="H70" s="26"/>
    </row>
    <row r="71" spans="1:8" s="150" customFormat="1" x14ac:dyDescent="0.25">
      <c r="A71" s="26"/>
      <c r="B71" s="29" t="s">
        <v>223</v>
      </c>
      <c r="C71" s="30" t="s">
        <v>245</v>
      </c>
      <c r="D71" s="31" t="s">
        <v>228</v>
      </c>
      <c r="E71" s="32">
        <v>61282</v>
      </c>
      <c r="F71" s="45">
        <f t="shared" si="0"/>
        <v>1225.6400000000001</v>
      </c>
      <c r="G71" s="35" t="s">
        <v>0</v>
      </c>
      <c r="H71" s="26"/>
    </row>
    <row r="72" spans="1:8" s="150" customFormat="1" x14ac:dyDescent="0.25">
      <c r="A72" s="26"/>
      <c r="B72" s="29" t="s">
        <v>224</v>
      </c>
      <c r="C72" s="30" t="s">
        <v>245</v>
      </c>
      <c r="D72" s="31" t="s">
        <v>228</v>
      </c>
      <c r="E72" s="32">
        <v>3051385</v>
      </c>
      <c r="F72" s="45">
        <f t="shared" si="0"/>
        <v>61027.7</v>
      </c>
      <c r="G72" s="35" t="s">
        <v>0</v>
      </c>
      <c r="H72" s="26"/>
    </row>
    <row r="73" spans="1:8" s="150" customFormat="1" x14ac:dyDescent="0.25">
      <c r="A73" s="26"/>
      <c r="B73" s="29" t="s">
        <v>225</v>
      </c>
      <c r="C73" s="30" t="s">
        <v>245</v>
      </c>
      <c r="D73" s="31" t="s">
        <v>228</v>
      </c>
      <c r="E73" s="32">
        <v>1589772</v>
      </c>
      <c r="F73" s="45">
        <f t="shared" ref="F73:F76" si="1">E73/D73</f>
        <v>31795.439999999999</v>
      </c>
      <c r="G73" s="35" t="s">
        <v>0</v>
      </c>
      <c r="H73" s="26"/>
    </row>
    <row r="74" spans="1:8" s="150" customFormat="1" x14ac:dyDescent="0.25">
      <c r="A74" s="26"/>
      <c r="B74" s="29" t="s">
        <v>226</v>
      </c>
      <c r="C74" s="30" t="s">
        <v>245</v>
      </c>
      <c r="D74" s="31" t="s">
        <v>228</v>
      </c>
      <c r="E74" s="32">
        <v>22641340</v>
      </c>
      <c r="F74" s="45">
        <f t="shared" si="1"/>
        <v>452826.8</v>
      </c>
      <c r="G74" s="35" t="s">
        <v>0</v>
      </c>
      <c r="H74" s="26"/>
    </row>
    <row r="75" spans="1:8" s="150" customFormat="1" x14ac:dyDescent="0.25">
      <c r="A75" s="26"/>
      <c r="B75" s="29" t="s">
        <v>215</v>
      </c>
      <c r="C75" s="30" t="s">
        <v>245</v>
      </c>
      <c r="D75" s="31" t="s">
        <v>232</v>
      </c>
      <c r="E75" s="32">
        <v>15783772</v>
      </c>
      <c r="F75" s="45">
        <f t="shared" si="1"/>
        <v>210450.29333333333</v>
      </c>
      <c r="G75" s="35" t="s">
        <v>0</v>
      </c>
      <c r="H75" s="26"/>
    </row>
    <row r="76" spans="1:8" s="150" customFormat="1" x14ac:dyDescent="0.25">
      <c r="A76" s="26"/>
      <c r="B76" s="29" t="s">
        <v>216</v>
      </c>
      <c r="C76" s="30" t="s">
        <v>245</v>
      </c>
      <c r="D76" s="31" t="s">
        <v>232</v>
      </c>
      <c r="E76" s="32">
        <v>11354715</v>
      </c>
      <c r="F76" s="45">
        <f t="shared" si="1"/>
        <v>151396.20000000001</v>
      </c>
      <c r="G76" s="35" t="s">
        <v>0</v>
      </c>
      <c r="H76" s="26"/>
    </row>
    <row r="77" spans="1:8" s="150" customFormat="1" x14ac:dyDescent="0.25">
      <c r="A77" s="26"/>
      <c r="B77" s="109" t="s">
        <v>73</v>
      </c>
      <c r="C77" s="167"/>
      <c r="D77" s="168"/>
      <c r="E77" s="169"/>
      <c r="F77" s="46">
        <f>SUMIF(C8:C76,"2015",F8:F76)</f>
        <v>4055287.2033333336</v>
      </c>
      <c r="G77" s="47" t="s">
        <v>0</v>
      </c>
      <c r="H77" s="26"/>
    </row>
    <row r="78" spans="1:8" s="150" customFormat="1" x14ac:dyDescent="0.25">
      <c r="A78" s="26"/>
      <c r="B78" s="107" t="s">
        <v>134</v>
      </c>
      <c r="C78" s="170"/>
      <c r="D78" s="171"/>
      <c r="E78" s="172"/>
      <c r="F78" s="46">
        <f>SUMIF(C8:C76,"2016",F8:F76)</f>
        <v>4289007.7166666668</v>
      </c>
      <c r="G78" s="47" t="s">
        <v>0</v>
      </c>
      <c r="H78" s="26"/>
    </row>
    <row r="79" spans="1:8" s="150" customFormat="1" x14ac:dyDescent="0.25">
      <c r="A79" s="26"/>
      <c r="B79" s="50" t="s">
        <v>36</v>
      </c>
      <c r="C79" s="173"/>
      <c r="D79" s="174"/>
      <c r="E79" s="174"/>
      <c r="F79" s="48">
        <f>F77+F78</f>
        <v>8344294.9199999999</v>
      </c>
      <c r="G79" s="49" t="s">
        <v>0</v>
      </c>
      <c r="H79" s="26"/>
    </row>
    <row r="80" spans="1:8" s="150" customFormat="1" x14ac:dyDescent="0.25">
      <c r="A80" s="26"/>
      <c r="B80" s="26"/>
      <c r="C80" s="166"/>
      <c r="D80" s="26"/>
      <c r="E80" s="26"/>
      <c r="F80" s="26"/>
      <c r="G80" s="26"/>
      <c r="H80" s="26"/>
    </row>
    <row r="81" spans="1:8" s="150" customFormat="1" x14ac:dyDescent="0.25">
      <c r="A81" s="26"/>
      <c r="B81" s="26"/>
      <c r="C81" s="166"/>
      <c r="D81" s="26"/>
      <c r="E81" s="26"/>
      <c r="F81" s="26"/>
      <c r="G81" s="26"/>
      <c r="H81" s="26"/>
    </row>
    <row r="82" spans="1:8" s="150" customFormat="1" x14ac:dyDescent="0.25">
      <c r="A82" s="26"/>
      <c r="B82" s="26"/>
      <c r="C82" s="166"/>
      <c r="D82" s="26"/>
      <c r="E82" s="26"/>
      <c r="F82" s="175"/>
      <c r="G82" s="175"/>
      <c r="H82" s="26"/>
    </row>
    <row r="83" spans="1:8" s="150" customFormat="1" hidden="1" x14ac:dyDescent="0.25">
      <c r="C83" s="176"/>
    </row>
    <row r="84" spans="1:8" s="150" customFormat="1" hidden="1" x14ac:dyDescent="0.25">
      <c r="C84" s="176"/>
    </row>
    <row r="85" spans="1:8" s="150" customFormat="1" hidden="1" x14ac:dyDescent="0.25">
      <c r="C85" s="176"/>
    </row>
    <row r="86" spans="1:8" s="150" customFormat="1" hidden="1" x14ac:dyDescent="0.25">
      <c r="C86" s="176"/>
    </row>
    <row r="87" spans="1:8" s="150" customFormat="1" hidden="1" x14ac:dyDescent="0.25">
      <c r="C87" s="176"/>
    </row>
    <row r="88" spans="1:8" s="150" customFormat="1" hidden="1" x14ac:dyDescent="0.25">
      <c r="C88" s="176"/>
    </row>
    <row r="89" spans="1:8" s="150" customFormat="1" hidden="1" x14ac:dyDescent="0.25">
      <c r="C89" s="176"/>
    </row>
    <row r="90" spans="1:8" s="150" customFormat="1" hidden="1" x14ac:dyDescent="0.25">
      <c r="C90" s="176"/>
    </row>
    <row r="91" spans="1:8" s="150" customFormat="1" hidden="1" x14ac:dyDescent="0.25">
      <c r="C91" s="176"/>
    </row>
    <row r="92" spans="1:8" s="150" customFormat="1" hidden="1" x14ac:dyDescent="0.25">
      <c r="C92" s="176"/>
    </row>
    <row r="93" spans="1:8" s="150" customFormat="1" hidden="1" x14ac:dyDescent="0.25">
      <c r="C93" s="176"/>
    </row>
    <row r="94" spans="1:8" s="150" customFormat="1" hidden="1" x14ac:dyDescent="0.25">
      <c r="C94" s="176"/>
    </row>
    <row r="95" spans="1:8" s="150" customFormat="1" hidden="1" x14ac:dyDescent="0.25">
      <c r="C95" s="176"/>
    </row>
    <row r="96" spans="1:8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t="12" hidden="1" customHeight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s="150" customFormat="1" hidden="1" x14ac:dyDescent="0.25">
      <c r="C133" s="176"/>
    </row>
    <row r="134" spans="3:3" s="150" customFormat="1" hidden="1" x14ac:dyDescent="0.25">
      <c r="C134" s="176"/>
    </row>
    <row r="135" spans="3:3" s="150" customFormat="1" hidden="1" x14ac:dyDescent="0.25">
      <c r="C135" s="176"/>
    </row>
    <row r="136" spans="3:3" s="150" customFormat="1" hidden="1" x14ac:dyDescent="0.25">
      <c r="C136" s="176"/>
    </row>
    <row r="137" spans="3:3" s="150" customFormat="1" hidden="1" x14ac:dyDescent="0.25">
      <c r="C137" s="176"/>
    </row>
    <row r="138" spans="3:3" s="150" customFormat="1" hidden="1" x14ac:dyDescent="0.25">
      <c r="C138" s="176"/>
    </row>
    <row r="139" spans="3:3" s="150" customFormat="1" hidden="1" x14ac:dyDescent="0.25">
      <c r="C139" s="176"/>
    </row>
    <row r="140" spans="3:3" s="150" customFormat="1" hidden="1" x14ac:dyDescent="0.25">
      <c r="C140" s="176"/>
    </row>
    <row r="141" spans="3:3" s="150" customFormat="1" hidden="1" x14ac:dyDescent="0.25">
      <c r="C141" s="176"/>
    </row>
    <row r="142" spans="3:3" s="150" customFormat="1" hidden="1" x14ac:dyDescent="0.25">
      <c r="C142" s="176"/>
    </row>
    <row r="143" spans="3:3" s="150" customFormat="1" hidden="1" x14ac:dyDescent="0.25">
      <c r="C143" s="176"/>
    </row>
    <row r="144" spans="3:3" s="150" customFormat="1" hidden="1" x14ac:dyDescent="0.25">
      <c r="C144" s="176"/>
    </row>
    <row r="145" spans="3:3" s="150" customFormat="1" hidden="1" x14ac:dyDescent="0.25">
      <c r="C145" s="176"/>
    </row>
    <row r="146" spans="3:3" s="150" customFormat="1" hidden="1" x14ac:dyDescent="0.25">
      <c r="C146" s="176"/>
    </row>
    <row r="147" spans="3:3" s="150" customFormat="1" hidden="1" x14ac:dyDescent="0.25">
      <c r="C147" s="176"/>
    </row>
    <row r="148" spans="3:3" s="150" customFormat="1" hidden="1" x14ac:dyDescent="0.25">
      <c r="C148" s="176"/>
    </row>
    <row r="149" spans="3:3" s="150" customFormat="1" hidden="1" x14ac:dyDescent="0.25">
      <c r="C149" s="176"/>
    </row>
    <row r="150" spans="3:3" s="150" customFormat="1" hidden="1" x14ac:dyDescent="0.25">
      <c r="C150" s="176"/>
    </row>
    <row r="151" spans="3:3" s="150" customFormat="1" hidden="1" x14ac:dyDescent="0.25">
      <c r="C151" s="176"/>
    </row>
    <row r="152" spans="3:3" s="150" customFormat="1" hidden="1" x14ac:dyDescent="0.25">
      <c r="C152" s="176"/>
    </row>
    <row r="153" spans="3:3" s="150" customFormat="1" hidden="1" x14ac:dyDescent="0.25">
      <c r="C153" s="176"/>
    </row>
    <row r="154" spans="3:3" s="150" customFormat="1" hidden="1" x14ac:dyDescent="0.25">
      <c r="C154" s="176"/>
    </row>
    <row r="155" spans="3:3" s="150" customFormat="1" hidden="1" x14ac:dyDescent="0.25">
      <c r="C155" s="176"/>
    </row>
    <row r="156" spans="3:3" s="150" customFormat="1" hidden="1" x14ac:dyDescent="0.25">
      <c r="C156" s="176"/>
    </row>
    <row r="157" spans="3:3" s="150" customFormat="1" hidden="1" x14ac:dyDescent="0.25">
      <c r="C157" s="176"/>
    </row>
    <row r="158" spans="3:3" s="150" customFormat="1" hidden="1" x14ac:dyDescent="0.25">
      <c r="C158" s="176"/>
    </row>
    <row r="159" spans="3:3" s="150" customFormat="1" hidden="1" x14ac:dyDescent="0.25">
      <c r="C159" s="176"/>
    </row>
    <row r="160" spans="3:3" s="150" customFormat="1" hidden="1" x14ac:dyDescent="0.25">
      <c r="C160" s="176"/>
    </row>
    <row r="161" spans="3:3" s="150" customFormat="1" hidden="1" x14ac:dyDescent="0.25">
      <c r="C161" s="176"/>
    </row>
    <row r="162" spans="3:3" s="150" customFormat="1" hidden="1" x14ac:dyDescent="0.25">
      <c r="C162" s="176"/>
    </row>
    <row r="163" spans="3:3" s="150" customFormat="1" hidden="1" x14ac:dyDescent="0.25">
      <c r="C163" s="176"/>
    </row>
    <row r="164" spans="3:3" s="150" customFormat="1" hidden="1" x14ac:dyDescent="0.25">
      <c r="C164" s="176"/>
    </row>
    <row r="165" spans="3:3" s="150" customFormat="1" hidden="1" x14ac:dyDescent="0.25">
      <c r="C165" s="176"/>
    </row>
    <row r="166" spans="3:3" s="150" customFormat="1" hidden="1" x14ac:dyDescent="0.25">
      <c r="C166" s="176"/>
    </row>
    <row r="167" spans="3:3" s="150" customFormat="1" hidden="1" x14ac:dyDescent="0.25">
      <c r="C167" s="176"/>
    </row>
    <row r="168" spans="3:3" s="150" customFormat="1" hidden="1" x14ac:dyDescent="0.25">
      <c r="C168" s="176"/>
    </row>
    <row r="169" spans="3:3" s="150" customFormat="1" hidden="1" x14ac:dyDescent="0.25">
      <c r="C169" s="176"/>
    </row>
    <row r="170" spans="3:3" s="150" customFormat="1" hidden="1" x14ac:dyDescent="0.25">
      <c r="C170" s="176"/>
    </row>
    <row r="171" spans="3:3" s="150" customFormat="1" hidden="1" x14ac:dyDescent="0.25">
      <c r="C171" s="176"/>
    </row>
    <row r="172" spans="3:3" s="150" customFormat="1" hidden="1" x14ac:dyDescent="0.25">
      <c r="C172" s="176"/>
    </row>
    <row r="173" spans="3:3" s="150" customFormat="1" hidden="1" x14ac:dyDescent="0.25">
      <c r="C173" s="176"/>
    </row>
    <row r="174" spans="3:3" s="150" customFormat="1" hidden="1" x14ac:dyDescent="0.25">
      <c r="C174" s="176"/>
    </row>
    <row r="175" spans="3:3" s="150" customFormat="1" hidden="1" x14ac:dyDescent="0.25">
      <c r="C175" s="176"/>
    </row>
    <row r="176" spans="3:3" s="150" customFormat="1" hidden="1" x14ac:dyDescent="0.25">
      <c r="C176" s="176"/>
    </row>
    <row r="177" spans="3:3" s="150" customFormat="1" hidden="1" x14ac:dyDescent="0.25">
      <c r="C177" s="176"/>
    </row>
    <row r="178" spans="3:3" s="150" customFormat="1" hidden="1" x14ac:dyDescent="0.25">
      <c r="C178" s="176"/>
    </row>
    <row r="179" spans="3:3" x14ac:dyDescent="0.25"/>
    <row r="180" spans="3:3" x14ac:dyDescent="0.25"/>
    <row r="181" spans="3:3" x14ac:dyDescent="0.25"/>
    <row r="182" spans="3:3" x14ac:dyDescent="0.25"/>
    <row r="183" spans="3:3" x14ac:dyDescent="0.25"/>
    <row r="184" spans="3:3" x14ac:dyDescent="0.25"/>
    <row r="185" spans="3:3" x14ac:dyDescent="0.25"/>
    <row r="186" spans="3:3" x14ac:dyDescent="0.25"/>
    <row r="187" spans="3:3" x14ac:dyDescent="0.25"/>
    <row r="188" spans="3:3" x14ac:dyDescent="0.25"/>
    <row r="189" spans="3:3" x14ac:dyDescent="0.25"/>
    <row r="190" spans="3:3" x14ac:dyDescent="0.25"/>
    <row r="191" spans="3:3" x14ac:dyDescent="0.25"/>
    <row r="192" spans="3:3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Aalborg Forsyning, Kloak AS</v>
      </c>
      <c r="B1" s="56"/>
      <c r="C1" s="56"/>
      <c r="D1" s="178"/>
      <c r="E1" s="56"/>
    </row>
    <row r="2" spans="1:5" x14ac:dyDescent="0.25">
      <c r="A2" s="222" t="str">
        <f>'1. Forside'!A2</f>
        <v>S109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247</v>
      </c>
      <c r="C8" s="51">
        <v>4510601</v>
      </c>
      <c r="D8" s="182" t="s">
        <v>0</v>
      </c>
      <c r="E8" s="56"/>
    </row>
    <row r="9" spans="1:5" x14ac:dyDescent="0.25">
      <c r="A9" s="56"/>
      <c r="B9" s="207" t="s">
        <v>248</v>
      </c>
      <c r="C9" s="51">
        <v>375000</v>
      </c>
      <c r="D9" s="182" t="s">
        <v>0</v>
      </c>
      <c r="E9" s="56"/>
    </row>
    <row r="10" spans="1:5" x14ac:dyDescent="0.25">
      <c r="A10" s="56"/>
      <c r="B10" s="207" t="s">
        <v>249</v>
      </c>
      <c r="C10" s="51">
        <v>8500000</v>
      </c>
      <c r="D10" s="182" t="s">
        <v>0</v>
      </c>
      <c r="E10" s="56"/>
    </row>
    <row r="11" spans="1:5" x14ac:dyDescent="0.25">
      <c r="A11" s="56"/>
      <c r="B11" s="207" t="s">
        <v>247</v>
      </c>
      <c r="C11" s="51">
        <v>214280</v>
      </c>
      <c r="D11" s="182" t="s">
        <v>0</v>
      </c>
      <c r="E11" s="56"/>
    </row>
    <row r="12" spans="1:5" x14ac:dyDescent="0.25">
      <c r="A12" s="56"/>
      <c r="B12" s="54" t="s">
        <v>35</v>
      </c>
      <c r="C12" s="55">
        <f>SUM(C7:C11)</f>
        <v>13632881</v>
      </c>
      <c r="D12" s="54" t="s">
        <v>0</v>
      </c>
      <c r="E12" s="56"/>
    </row>
    <row r="13" spans="1:5" x14ac:dyDescent="0.25">
      <c r="A13" s="56"/>
      <c r="B13" s="56"/>
      <c r="C13" s="56"/>
      <c r="D13" s="178"/>
      <c r="E13" s="56"/>
    </row>
    <row r="14" spans="1:5" x14ac:dyDescent="0.25">
      <c r="A14" s="56"/>
      <c r="B14" s="56"/>
      <c r="C14" s="56"/>
      <c r="D14" s="178"/>
      <c r="E14" s="56"/>
    </row>
    <row r="15" spans="1:5" ht="38.25" customHeight="1" x14ac:dyDescent="0.25">
      <c r="A15" s="56"/>
      <c r="B15" s="266" t="s">
        <v>145</v>
      </c>
      <c r="C15" s="267"/>
      <c r="D15" s="268"/>
      <c r="E15" s="56"/>
    </row>
    <row r="16" spans="1:5" x14ac:dyDescent="0.25">
      <c r="A16" s="56"/>
      <c r="B16" s="53" t="s">
        <v>71</v>
      </c>
      <c r="C16" s="51">
        <v>257840</v>
      </c>
      <c r="D16" s="182" t="s">
        <v>0</v>
      </c>
      <c r="E16" s="56"/>
    </row>
    <row r="17" spans="1:5" x14ac:dyDescent="0.25">
      <c r="A17" s="56"/>
      <c r="B17" s="53" t="s">
        <v>14</v>
      </c>
      <c r="C17" s="51">
        <v>27400</v>
      </c>
      <c r="D17" s="182" t="s">
        <v>0</v>
      </c>
      <c r="E17" s="56"/>
    </row>
    <row r="18" spans="1:5" x14ac:dyDescent="0.25">
      <c r="A18" s="56"/>
      <c r="B18" s="54" t="s">
        <v>35</v>
      </c>
      <c r="C18" s="55">
        <f>SUM(C16:C17)</f>
        <v>285240</v>
      </c>
      <c r="D18" s="54" t="s">
        <v>0</v>
      </c>
      <c r="E18" s="56"/>
    </row>
    <row r="19" spans="1:5" x14ac:dyDescent="0.25">
      <c r="A19" s="56"/>
      <c r="B19" s="56"/>
      <c r="C19" s="183"/>
      <c r="D19" s="184"/>
      <c r="E19" s="56"/>
    </row>
    <row r="20" spans="1:5" x14ac:dyDescent="0.25">
      <c r="A20" s="56"/>
      <c r="B20" s="56"/>
      <c r="C20" s="183"/>
      <c r="D20" s="184"/>
      <c r="E20" s="56"/>
    </row>
    <row r="21" spans="1:5" ht="42" customHeight="1" x14ac:dyDescent="0.25">
      <c r="A21" s="56"/>
      <c r="B21" s="269" t="s">
        <v>146</v>
      </c>
      <c r="C21" s="270"/>
      <c r="D21" s="271"/>
      <c r="E21" s="56"/>
    </row>
    <row r="22" spans="1:5" x14ac:dyDescent="0.25">
      <c r="A22" s="56"/>
      <c r="B22" s="108" t="s">
        <v>147</v>
      </c>
      <c r="C22" s="19">
        <v>11078371</v>
      </c>
      <c r="D22" s="58" t="s">
        <v>0</v>
      </c>
      <c r="E22" s="56"/>
    </row>
    <row r="23" spans="1:5" x14ac:dyDescent="0.25">
      <c r="A23" s="56"/>
      <c r="B23" s="108" t="s">
        <v>148</v>
      </c>
      <c r="C23" s="40">
        <v>11646001</v>
      </c>
      <c r="D23" s="58" t="s">
        <v>0</v>
      </c>
      <c r="E23" s="56"/>
    </row>
    <row r="24" spans="1:5" x14ac:dyDescent="0.25">
      <c r="A24" s="56"/>
      <c r="B24" s="28" t="s">
        <v>149</v>
      </c>
      <c r="C24" s="55">
        <f>C22-C23</f>
        <v>-567630</v>
      </c>
      <c r="D24" s="28" t="s">
        <v>0</v>
      </c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x14ac:dyDescent="0.25">
      <c r="A27" s="56"/>
      <c r="B27" s="56"/>
      <c r="C27" s="56"/>
      <c r="D27" s="178"/>
      <c r="E27" s="56"/>
    </row>
    <row r="28" spans="1:5" hidden="1" x14ac:dyDescent="0.25"/>
    <row r="29" spans="1:5" hidden="1" x14ac:dyDescent="0.25"/>
    <row r="30" spans="1:5" hidden="1" x14ac:dyDescent="0.25"/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>
      <c r="A50" s="219"/>
      <c r="B50" s="219"/>
      <c r="C50" s="219"/>
      <c r="D50" s="220"/>
      <c r="E50" s="219"/>
    </row>
  </sheetData>
  <sheetProtection password="C6ED" sheet="1" objects="1" scenarios="1"/>
  <mergeCells count="3">
    <mergeCell ref="B4:D4"/>
    <mergeCell ref="B15:D15"/>
    <mergeCell ref="B21:D21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2015-10-01T12:25:26Z</dcterms:modified>
</cp:coreProperties>
</file>