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G4" i="16" l="1"/>
  <c r="E3" i="16"/>
  <c r="F3" i="16"/>
  <c r="G3" i="16"/>
  <c r="J3" i="16" l="1"/>
  <c r="F3" i="17"/>
  <c r="G3" i="17"/>
  <c r="E4" i="16" l="1"/>
  <c r="F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G6" i="16"/>
  <c r="G5" i="17"/>
  <c r="F4" i="17"/>
  <c r="E5" i="17"/>
  <c r="G4" i="17"/>
  <c r="E4" i="17"/>
  <c r="F5" i="17"/>
  <c r="E5" i="16"/>
  <c r="H3" i="16" s="1"/>
  <c r="F5" i="16"/>
  <c r="I3" i="16" s="1"/>
  <c r="J3" i="24"/>
  <c r="F6" i="16"/>
  <c r="E6" i="16"/>
  <c r="M3" i="24" l="1"/>
  <c r="B9" i="12" s="1"/>
  <c r="B10" i="12" s="1"/>
  <c r="H3" i="17"/>
  <c r="B4" i="12" s="1"/>
  <c r="I2" i="15"/>
  <c r="K2" i="15" s="1"/>
  <c r="B2" i="12" s="1"/>
  <c r="K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<sst xmlns="http://schemas.openxmlformats.org/spreadsheetml/2006/main" count="119" uniqueCount="80">
  <si>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</si>
  <si>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</si>
  <si>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</si>
  <si>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</si>
  <si>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</si>
  <si>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</si>
  <si>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</si>
  <si>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</si>
  <si>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</si>
  <si>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</si>
  <si>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</si>
  <si>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</si>
  <si>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</si>
  <si>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</si>
  <si>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</si>
  <si>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</si>
  <si>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</si>
  <si>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</si>
  <si>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</si>
  <si>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</si>
  <si>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</si>
  <si>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</si>
  <si>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Indsats mod oversvømmelser</t>
  </si>
  <si>
    <t>TV-inspektion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</si>
  <si>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</si>
  <si>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</si>
  <si>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</si>
  <si>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</si>
  <si>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</si>
  <si>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</si>
  <si>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</si>
  <si>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</si>
  <si>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</si>
  <si>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</si>
  <si>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</si>
  <si>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</si>
  <si>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</si>
  <si>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</si>
  <si>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</si>
  <si>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</si>
  <si>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</si>
  <si>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</si>
  <si>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</si>
  <si>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</si>
  <si>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</si>
  <si>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</si>
  <si>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</si>
  <si>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</si>
  <si>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</si>
  <si>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</si>
  <si>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Vallensbæk mose (Øget rensning)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</si>
  <si>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</si>
  <si>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</si>
  <si>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</si>
  <si>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</si>
  <si>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</si>
  <si>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</si>
  <si>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</si>
  <si>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</si>
  <si>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</si>
  <si>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</si>
  <si>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</si>
  <si>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</si>
  <si>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</si>
  <si>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</si>
  <si>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</si>
  <si>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</si>
  <si>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</si>
  <si>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</si>
  <si>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</si>
  <si>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</si>
  <si>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</si>
  <si>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</si>
  <si>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</si>
  <si>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</si>
  <si>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</si>
  <si>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Nødpumpe station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</si>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</sst>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4951805.059315999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1382329.7532946665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203712.70799199998</v>
      </c>
      <c r="C4" t="s">
        <v>11</v>
      </c>
    </row>
    <row r="5" spans="1:3" s="26" customFormat="1" x14ac:dyDescent="0.25">
      <c r="A5" s="3" t="s">
        <v>12</v>
      </c>
      <c r="B5" s="48">
        <f>SUM(B2:B4)</f>
        <v>6537847.5206026649</v>
      </c>
      <c r="C5" s="62" t="s">
        <v>11</v>
      </c>
    </row>
    <row r="6" spans="1:3" x14ac:dyDescent="0.25">
      <c r="A6" s="47" t="s">
        <v>0</v>
      </c>
      <c r="B6" s="38">
        <f>Investeringer!E3</f>
        <v>10170660.167076079</v>
      </c>
      <c r="C6" s="23" t="s">
        <v>11</v>
      </c>
    </row>
    <row r="7" spans="1:3" x14ac:dyDescent="0.25">
      <c r="A7" s="4" t="s">
        <v>1</v>
      </c>
      <c r="B7" s="35">
        <f>Investeringer!F3</f>
        <v>1082778.1053562933</v>
      </c>
      <c r="C7" t="s">
        <v>11</v>
      </c>
    </row>
    <row r="8" spans="1:3" x14ac:dyDescent="0.25">
      <c r="A8" s="4" t="s">
        <v>2</v>
      </c>
      <c r="B8" s="35">
        <f>Investeringer!G3</f>
        <v>423666.66666666669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934853</v>
      </c>
      <c r="C9" t="s">
        <v>11</v>
      </c>
    </row>
    <row r="10" spans="1:3" s="22" customFormat="1" x14ac:dyDescent="0.25">
      <c r="A10" s="3" t="s">
        <v>48</v>
      </c>
      <c r="B10" s="48">
        <f>SUM(B6:B9)</f>
        <v>12611957.939099038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17406015</v>
      </c>
      <c r="C11" t="s">
        <v>11</v>
      </c>
    </row>
    <row r="12" spans="1:3" s="22" customFormat="1" x14ac:dyDescent="0.25">
      <c r="A12" s="4" t="s">
        <v>51</v>
      </c>
      <c r="B12" s="35">
        <f>SUM(Medfinansiering!B:B)</f>
        <v>16140</v>
      </c>
      <c r="C12" s="22" t="s">
        <v>11</v>
      </c>
    </row>
    <row r="13" spans="1:3" s="22" customFormat="1" x14ac:dyDescent="0.25">
      <c r="A13" s="3" t="s">
        <v>73</v>
      </c>
      <c r="B13" s="48">
        <f>SUM(B11:B12)</f>
        <v>17422155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62</v>
      </c>
      <c r="B15" s="37">
        <f>SUM(B5,B10,B13)</f>
        <v>36571960.459701702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54</v>
      </c>
      <c r="B17" s="37">
        <f>B15*Pristalsregulering!C8*Pristalsregulering!C9</f>
        <v>36895685.944981255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55</v>
      </c>
      <c r="F1" s="52" t="s">
        <v>65</v>
      </c>
      <c r="G1" s="52" t="s">
        <v>74</v>
      </c>
      <c r="H1" s="52" t="s">
        <v>66</v>
      </c>
      <c r="I1" s="52" t="s">
        <v>49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5043831</v>
      </c>
      <c r="C2" s="49">
        <v>0</v>
      </c>
      <c r="D2" s="49">
        <f>B2+C2</f>
        <v>5043831</v>
      </c>
      <c r="E2" s="50">
        <f>D2</f>
        <v>5043831</v>
      </c>
      <c r="F2" s="49">
        <v>6112749.1679823268</v>
      </c>
      <c r="G2" s="49">
        <v>0</v>
      </c>
      <c r="H2" s="49">
        <f>F2-G2</f>
        <v>6112749.1679823268</v>
      </c>
      <c r="I2" s="49">
        <f>AVERAGEIF(E2:E4,"&lt;&gt;0")</f>
        <v>4951805.059315999</v>
      </c>
      <c r="J2" s="49">
        <v>4216564.624539217</v>
      </c>
      <c r="K2" s="39">
        <f>IF(H2&gt;I2,IF(I2&gt;J2,I2,J2),H2)</f>
        <v>4951805.059315999</v>
      </c>
    </row>
    <row r="3" spans="1:11" s="23" customFormat="1" x14ac:dyDescent="0.25">
      <c r="A3" s="28">
        <v>2014</v>
      </c>
      <c r="B3" s="49">
        <v>4918263</v>
      </c>
      <c r="C3" s="49"/>
      <c r="D3" s="49">
        <f t="shared" ref="D3:D4" si="0">B3+C3</f>
        <v>4918263</v>
      </c>
      <c r="E3" s="50">
        <f>D3*Pristalsregulering!C7</f>
        <v>4922197.6103999997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4813279</v>
      </c>
      <c r="C4" s="49"/>
      <c r="D4" s="49">
        <f t="shared" si="0"/>
        <v>4813279</v>
      </c>
      <c r="E4" s="50">
        <f>D4*Pristalsregulering!$C$6*Pristalsregulering!$C$7</f>
        <v>4889386.5675479993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9" width="30.7109375" customWidth="1"/>
    <col min="10" max="10" width="30.7109375" style="22" customWidth="1"/>
    <col min="11" max="11" width="30.7109375" style="55" customWidth="1"/>
    <col min="12" max="12" width="9.140625" hidden="1" customWidth="1"/>
    <col min="13" max="20" width="0" hidden="1" customWidth="1"/>
    <col min="21" max="21" width="9.140625" hidden="1" customWidth="1"/>
    <col min="22" max="46" width="0" hidden="1" customWidth="1"/>
    <col min="47" max="47" width="9.140625" hidden="1" customWidth="1"/>
    <col min="48" max="55" width="0" hidden="1" customWidth="1"/>
    <col min="56" max="56" width="9.140625" hidden="1" customWidth="1"/>
    <col min="57" max="69" width="0" hidden="1" customWidth="1"/>
    <col min="70" max="70" width="9.140625" hidden="1" customWidth="1"/>
    <col min="71" max="78" width="0" hidden="1" customWidth="1"/>
    <col min="79" max="79" width="9.140625" hidden="1" customWidth="1"/>
    <col min="80" max="98" width="0" hidden="1" customWidth="1"/>
    <col min="99" max="99" width="9.140625" hidden="1" customWidth="1"/>
    <col min="100" max="107" width="0" hidden="1" customWidth="1"/>
    <col min="108" max="108" width="9.140625" hidden="1" customWidth="1"/>
    <col min="109" max="121" width="0" hidden="1" customWidth="1"/>
    <col min="122" max="122" width="9.140625" hidden="1" customWidth="1"/>
    <col min="123" max="130" width="0" hidden="1" customWidth="1"/>
    <col min="131" max="131" width="9.140625" hidden="1" customWidth="1"/>
    <col min="132" max="133" width="0" hidden="1" customWidth="1"/>
    <col min="134" max="134" width="9.140625" hidden="1" customWidth="1"/>
    <col min="135" max="142" width="0" hidden="1" customWidth="1"/>
    <col min="143" max="143" width="9.140625" hidden="1" customWidth="1"/>
    <col min="144" max="156" width="0" hidden="1" customWidth="1"/>
    <col min="157" max="157" width="9.140625" hidden="1" customWidth="1"/>
    <col min="158" max="165" width="0" hidden="1" customWidth="1"/>
    <col min="166" max="166" width="9.140625" hidden="1" customWidth="1"/>
    <col min="167" max="179" width="0" hidden="1" customWidth="1"/>
    <col min="180" max="180" width="9.140625" hidden="1" customWidth="1"/>
    <col min="181" max="188" width="0" hidden="1" customWidth="1"/>
    <col min="189" max="189" width="9.140625" hidden="1" customWidth="1"/>
    <col min="190" max="194" width="0" hidden="1" customWidth="1"/>
    <col min="195" max="195" width="9.140625" hidden="1" customWidth="1"/>
    <col min="196" max="208" width="0" hidden="1" customWidth="1"/>
    <col min="209" max="209" width="9.140625" hidden="1" customWidth="1"/>
    <col min="210" max="217" width="0" hidden="1" customWidth="1"/>
    <col min="218" max="218" width="9.140625" hidden="1" customWidth="1"/>
    <col min="219" max="231" width="0" hidden="1" customWidth="1"/>
    <col min="232" max="232" width="9.140625" hidden="1" customWidth="1"/>
    <col min="233" max="240" width="0" hidden="1" customWidth="1"/>
    <col min="241" max="241" width="9.140625" hidden="1" customWidth="1"/>
    <col min="242" max="243" width="0" hidden="1" customWidth="1"/>
    <col min="244" max="244" width="9.140625" hidden="1" customWidth="1"/>
    <col min="245" max="252" width="0" hidden="1" customWidth="1"/>
    <col min="253" max="253" width="9.140625" hidden="1" customWidth="1"/>
    <col min="254" max="266" width="0" hidden="1" customWidth="1"/>
    <col min="267" max="267" width="9.140625" hidden="1" customWidth="1"/>
    <col min="268" max="275" width="0" hidden="1" customWidth="1"/>
    <col min="276" max="276" width="9.140625" hidden="1" customWidth="1"/>
    <col min="277" max="289" width="0" hidden="1" customWidth="1"/>
    <col min="290" max="290" width="9.140625" hidden="1" customWidth="1"/>
    <col min="291" max="298" width="0" hidden="1" customWidth="1"/>
    <col min="299" max="299" width="9.140625" hidden="1" customWidth="1"/>
    <col min="300" max="309" width="0" hidden="1" customWidth="1"/>
    <col min="310" max="310" width="9.140625" hidden="1" customWidth="1"/>
    <col min="311" max="318" width="0" hidden="1" customWidth="1"/>
    <col min="319" max="319" width="9.140625" hidden="1" customWidth="1"/>
    <col min="320" max="332" width="0" hidden="1" customWidth="1"/>
    <col min="333" max="333" width="9.140625" hidden="1" customWidth="1"/>
    <col min="334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77</v>
      </c>
      <c r="C1" s="33"/>
      <c r="D1" s="33"/>
      <c r="E1" s="65" t="s">
        <v>78</v>
      </c>
      <c r="F1" s="10"/>
      <c r="G1" s="10"/>
      <c r="H1" s="65" t="s">
        <v>79</v>
      </c>
      <c r="I1" s="10"/>
      <c r="J1" s="10"/>
      <c r="K1" s="65"/>
    </row>
    <row r="2" spans="1:11" ht="30.75" thickTop="1" x14ac:dyDescent="0.25">
      <c r="A2" s="17" t="s">
        <v>13</v>
      </c>
      <c r="B2" s="34" t="s">
        <v>22</v>
      </c>
      <c r="C2" s="34" t="s">
        <v>23</v>
      </c>
      <c r="D2" s="34" t="s">
        <v>50</v>
      </c>
      <c r="E2" s="56" t="s">
        <v>22</v>
      </c>
      <c r="F2" s="34" t="s">
        <v>23</v>
      </c>
      <c r="G2" s="34" t="s">
        <v>50</v>
      </c>
      <c r="H2" s="56" t="s">
        <v>22</v>
      </c>
      <c r="I2" s="34" t="s">
        <v>23</v>
      </c>
      <c r="J2" s="34" t="s">
        <v>50</v>
      </c>
      <c r="K2" s="53" t="s">
        <v>24</v>
      </c>
    </row>
    <row r="3" spans="1:11" s="22" customFormat="1" x14ac:dyDescent="0.25">
      <c r="A3" s="28">
        <v>2016</v>
      </c>
      <c r="B3" s="74"/>
      <c r="C3" s="74"/>
      <c r="D3" s="74">
        <v>16416</v>
      </c>
      <c r="E3" s="45">
        <f t="shared" ref="E3:G4" si="0">B3</f>
        <v>0</v>
      </c>
      <c r="F3" s="35">
        <f t="shared" si="0"/>
        <v>0</v>
      </c>
      <c r="G3" s="35">
        <f t="shared" si="0"/>
        <v>16416</v>
      </c>
      <c r="H3" s="45">
        <f>IF(E4=0,0,AVERAGEIF(E4:E6,"&lt;&gt;0"))+E3</f>
        <v>1365913.7532946665</v>
      </c>
      <c r="I3" s="38">
        <f>IF(F4=0,0,AVERAGEIF(F4:F6,"&lt;&gt;0"))+F3</f>
        <v>0</v>
      </c>
      <c r="J3" s="38">
        <f>IF(G4=0,0,AVERAGEIF(G4:G6,"&lt;&gt;0"))+G3</f>
        <v>16416</v>
      </c>
      <c r="K3" s="57">
        <f>SUM(H3:J3)</f>
        <v>1382329.7532946665</v>
      </c>
    </row>
    <row r="4" spans="1:11" x14ac:dyDescent="0.25">
      <c r="A4" s="28">
        <v>2015</v>
      </c>
      <c r="B4" s="35">
        <v>1647464</v>
      </c>
      <c r="C4" s="35"/>
      <c r="D4" s="35"/>
      <c r="E4" s="45">
        <f t="shared" si="0"/>
        <v>1647464</v>
      </c>
      <c r="F4" s="35">
        <f t="shared" si="0"/>
        <v>0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1368453</v>
      </c>
      <c r="C5" s="35">
        <v>409484</v>
      </c>
      <c r="D5" s="35"/>
      <c r="E5" s="45">
        <f>B5*Pristalsregulering!$C$7</f>
        <v>1369547.7623999999</v>
      </c>
      <c r="F5" s="35">
        <f>C5*Pristalsregulering!$C$7</f>
        <v>409811.58719999995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>
        <v>1063907</v>
      </c>
      <c r="C6" s="35"/>
      <c r="D6" s="35"/>
      <c r="E6" s="45">
        <f>B6*Pristalsregulering!$C$7*Pristalsregulering!$C$6</f>
        <v>1080729.4974839997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56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31994</v>
      </c>
      <c r="C3" s="42">
        <v>51760</v>
      </c>
      <c r="D3" s="42">
        <v>126246</v>
      </c>
      <c r="E3" s="41">
        <f>B3</f>
        <v>31994</v>
      </c>
      <c r="F3" s="42">
        <f t="shared" ref="F3:G3" si="0">C3</f>
        <v>51760</v>
      </c>
      <c r="G3" s="43">
        <f t="shared" si="0"/>
        <v>126246</v>
      </c>
      <c r="H3" s="44">
        <f>IF(E3=0,0,AVERAGEIF(E3:E5,"&lt;&gt;0"))+IF(F3=0,0,AVERAGEIF(F3:F5,"&lt;&gt;0"))+IF(G3=0,0,AVERAGEIF(G3:G5,"&lt;&gt;0"))</f>
        <v>203712.70799199998</v>
      </c>
    </row>
    <row r="4" spans="1:8" x14ac:dyDescent="0.25">
      <c r="A4" s="31">
        <v>2014</v>
      </c>
      <c r="B4" s="41">
        <v>46657</v>
      </c>
      <c r="C4" s="42">
        <v>32064</v>
      </c>
      <c r="D4" s="42">
        <v>122854</v>
      </c>
      <c r="E4" s="41">
        <f>B4*Pristalsregulering!$C$7</f>
        <v>46694.325599999996</v>
      </c>
      <c r="F4" s="42">
        <f>C4*Pristalsregulering!$C$7</f>
        <v>32089.651199999997</v>
      </c>
      <c r="G4" s="43">
        <f>D4*Pristalsregulering!$C$7</f>
        <v>122952.28319999999</v>
      </c>
      <c r="H4" s="42"/>
    </row>
    <row r="5" spans="1:8" x14ac:dyDescent="0.25">
      <c r="A5" s="31">
        <v>2013</v>
      </c>
      <c r="B5" s="41">
        <v>34186</v>
      </c>
      <c r="C5" s="42">
        <v>31159</v>
      </c>
      <c r="D5" s="42">
        <v>130953</v>
      </c>
      <c r="E5" s="41">
        <f>B5*Pristalsregulering!$C$7*Pristalsregulering!$C$6</f>
        <v>34726.549031999995</v>
      </c>
      <c r="F5" s="42">
        <f>C5*Pristalsregulering!$C$7*Pristalsregulering!$C$6</f>
        <v>31651.686107999994</v>
      </c>
      <c r="G5" s="43">
        <f>D5*Pristalsregulering!$C$7*Pristalsregulering!$C$6</f>
        <v>133023.62883599999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71</v>
      </c>
      <c r="C1" s="78"/>
      <c r="D1" s="79"/>
      <c r="E1" s="80" t="s">
        <v>72</v>
      </c>
      <c r="F1" s="80"/>
      <c r="G1" s="80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9342031.629845785</v>
      </c>
      <c r="C3" s="38">
        <v>1056361.8866666669</v>
      </c>
      <c r="D3" s="40">
        <v>423666.66666666669</v>
      </c>
      <c r="E3" s="35">
        <f>B3*Pristalsregulering!C2*Pristalsregulering!C3*Pristalsregulering!C4*Pristalsregulering!C5*Pristalsregulering!C6*Pristalsregulering!C7</f>
        <v>10170660.167076079</v>
      </c>
      <c r="F3" s="35">
        <v>1082778.1053562933</v>
      </c>
      <c r="G3" s="35">
        <f>D3</f>
        <v>423666.66666666669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57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75</v>
      </c>
      <c r="M2" s="6" t="s">
        <v>29</v>
      </c>
      <c r="N2" s="32"/>
    </row>
    <row r="3" spans="1:14" x14ac:dyDescent="0.25">
      <c r="A3" s="28">
        <v>2015</v>
      </c>
      <c r="B3" s="45">
        <v>199760</v>
      </c>
      <c r="C3" s="38">
        <v>834973</v>
      </c>
      <c r="D3" s="38">
        <v>99880</v>
      </c>
      <c r="E3" s="40">
        <v>0</v>
      </c>
      <c r="F3" s="38">
        <f>B3</f>
        <v>199760</v>
      </c>
      <c r="G3" s="38">
        <f>C3</f>
        <v>834973</v>
      </c>
      <c r="H3" s="38">
        <f>D3</f>
        <v>99880</v>
      </c>
      <c r="I3" s="40">
        <f>E3</f>
        <v>0</v>
      </c>
      <c r="J3" s="42">
        <f>AVERAGE(F3:F5)</f>
        <v>66586.666666666672</v>
      </c>
      <c r="K3" s="42">
        <f>G3</f>
        <v>834973</v>
      </c>
      <c r="L3" s="43">
        <f>AVERAGE(H3:H5)+AVERAGE(I3:I5)</f>
        <v>33293.333333333336</v>
      </c>
      <c r="M3" s="44">
        <f>SUM(J3:L3)</f>
        <v>934853</v>
      </c>
      <c r="N3" s="23"/>
    </row>
    <row r="4" spans="1:14" x14ac:dyDescent="0.25">
      <c r="A4" s="28">
        <v>2014</v>
      </c>
      <c r="B4" s="45">
        <v>0</v>
      </c>
      <c r="C4" s="38">
        <v>316195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316447.95599999995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290293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294883.11291599995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58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13079603</v>
      </c>
      <c r="F2" s="42">
        <v>4293889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17406015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59</v>
      </c>
      <c r="B1" s="64" t="s">
        <v>60</v>
      </c>
    </row>
    <row r="2" spans="1:2" x14ac:dyDescent="0.25">
      <c r="A2" s="23" t="s">
        <v>76</v>
      </c>
      <c r="B2" s="35">
        <v>16140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2016-12-08T14:02:05Z</dcterms:modified>
</cp:coreProperties>
</file>