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705" windowWidth="20535" windowHeight="1270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9" i="2" l="1"/>
  <c r="F10" i="2"/>
  <c r="F11" i="2"/>
  <c r="F12" i="2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C12" i="8" l="1"/>
  <c r="E29" i="19"/>
  <c r="C13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21" i="7" l="1"/>
  <c r="C9" i="12" l="1"/>
  <c r="C11" i="12" s="1"/>
  <c r="C31" i="8" s="1"/>
  <c r="E31" i="8" s="1"/>
  <c r="F8" i="2" l="1"/>
  <c r="F8" i="7"/>
  <c r="F20" i="7" s="1"/>
  <c r="F13" i="2" l="1"/>
  <c r="C9" i="10" s="1"/>
  <c r="C15" i="11" l="1"/>
  <c r="C28" i="8" s="1"/>
  <c r="C14" i="4"/>
  <c r="C26" i="8" s="1"/>
  <c r="C25" i="3"/>
  <c r="C24" i="8" s="1"/>
  <c r="F22" i="7"/>
  <c r="C18" i="8" s="1"/>
  <c r="C19" i="3"/>
  <c r="C23" i="8" s="1"/>
  <c r="C8" i="3"/>
  <c r="C21" i="8" s="1"/>
  <c r="C8" i="4"/>
  <c r="C25" i="8" s="1"/>
  <c r="C10" i="10"/>
  <c r="C17" i="8" s="1"/>
  <c r="F15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<sst xmlns="http://schemas.openxmlformats.org/spreadsheetml/2006/main" count="383" uniqueCount="201">
  <si>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</si>
  <si>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</si>
  <si>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</si>
  <si>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</si>
  <si>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</si>
  <si>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</si>
  <si>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</si>
  <si>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</si>
  <si>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</si>
  <si>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</si>
  <si>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</si>
  <si>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</si>
  <si>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</si>
  <si>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</si>
  <si>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</si>
  <si>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</si>
  <si>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</si>
  <si>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</si>
  <si>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</si>
  <si>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</si>
  <si>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</si>
  <si>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</si>
  <si>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</si>
  <si>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</si>
  <si>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</si>
  <si>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</si>
  <si>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</si>
  <si>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</si>
  <si>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</si>
  <si>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</si>
  <si>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</si>
  <si>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</si>
  <si>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</si>
  <si>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</si>
  <si>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</si>
  <si>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</si>
  <si>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</si>
  <si>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</si>
  <si>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</si>
  <si>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</si>
  <si>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</si>
  <si>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</si>
  <si>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</si>
  <si>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</si>
  <si>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</si>
  <si>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</si>
  <si>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</si>
  <si>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</si>
  <si>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</si>
  <si>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</si>
  <si>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</si>
  <si>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</si>
  <si>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</si>
  <si>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</si>
  <si>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</si>
  <si>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</si>
  <si>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</si>
  <si>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</si>
  <si>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</si>
  <si>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</si>
  <si>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</si>
  <si>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</si>
  <si>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</si>
  <si>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</si>
  <si>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</si>
  <si>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</si>
  <si>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</si>
  <si>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</si>
  <si>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</si>
  <si>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</si>
  <si>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</si>
  <si>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</si>
  <si>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</si>
  <si>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</si>
  <si>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</si>
  <si>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</si>
  <si>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</si>
  <si>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</si>
  <si>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</si>
  <si>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</si>
  <si>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</si>
  <si>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</si>
  <si>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</si>
  <si>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</si>
  <si>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</si>
  <si>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</si>
  <si>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</si>
  <si>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</si>
  <si>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</si>
  <si>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</si>
  <si>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</si>
  <si>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</si>
  <si>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</si>
  <si>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</si>
  <si>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</si>
  <si>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</si>
  <si>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</si>
  <si>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</si>
  <si>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</si>
  <si>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</si>
  <si>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</si>
  <si>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</si>
  <si>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</si>
  <si>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</si>
  <si>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</si>
  <si>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</si>
  <si>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</si>
  <si>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</si>
  <si>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</si>
  <si>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</si>
  <si>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</si>
  <si>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</si>
  <si>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</si>
  <si>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</si>
  <si>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</si>
  <si>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</si>
  <si>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</si>
  <si>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</si>
  <si>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</si>
  <si>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</si>
  <si>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</si>
  <si>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</si>
  <si>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</si>
  <si>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</si>
  <si>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</si>
  <si>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</si>
  <si>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</si>
  <si>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</si>
  <si>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</si>
  <si>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</si>
  <si>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</si>
  <si>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</si>
  <si>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</si>
  <si>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</si>
  <si>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</si>
  <si>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</si>
  <si>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</si>
  <si>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</si>
  <si>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</si>
  <si>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</si>
  <si>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</si>
  <si>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</si>
  <si>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</si>
  <si>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</si>
  <si>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</si>
  <si>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</si>
  <si>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</si>
  <si>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</si>
  <si>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</si>
  <si>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</si>
  <si>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</si>
  <si>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</si>
  <si>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</si>
  <si>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</si>
  <si>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</si>
  <si>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</si>
  <si>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</si>
  <si>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</si>
  <si>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</si>
  <si>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</si>
  <si>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</si>
  <si>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</si>
  <si>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</si>
  <si>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</si>
  <si>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</si>
  <si>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</si>
  <si>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</si>
  <si>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</si>
  <si>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</si>
  <si>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</si>
  <si>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</si>
  <si>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</si>
  <si>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</si>
  <si>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</si>
  <si>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</si>
  <si>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</si>
  <si>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</si>
  <si>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</si>
  <si>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</si>
  <si>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</si>
  <si>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</si>
  <si>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</si>
  <si>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</si>
  <si>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Ø110 mm &lt; Ledningsnet ≤ Ø 250 mm</t>
  </si>
  <si>
    <t>2014</t>
  </si>
  <si>
    <t>75</t>
  </si>
  <si>
    <t xml:space="preserve">Afregningsmålere, mekaniske </t>
  </si>
  <si>
    <t>8</t>
  </si>
  <si>
    <t>Ø 50mm &lt; Ledningsnet ≤ Ø110 mm</t>
  </si>
  <si>
    <t>Bygning for trykforøgere</t>
  </si>
  <si>
    <t>Renovering af ledningsnettet</t>
  </si>
  <si>
    <t>Ventiler på Ø110 mm &lt; Ledningsnet ≤ Ø 250 mm</t>
  </si>
  <si>
    <t>Ventiler på ledningsnet ≤ Ø50 mm</t>
  </si>
  <si>
    <t>Ventiler på Ø 50mm &lt; Ledningsnet ≤ Ø110 mm</t>
  </si>
  <si>
    <t>Beluftningsanlæg, iltningstrappe, Kontruktioner</t>
  </si>
  <si>
    <t>Skyllevand-/slamhåndteringsanl. - åbne med faste sider/bund</t>
  </si>
  <si>
    <t>Afregningsmålere, elektroniske ≤ Ø 110mm (Qn 10)</t>
  </si>
  <si>
    <t>SRO-anlæg, vandværk</t>
  </si>
  <si>
    <t>Etageareal vandbehandlingsbygning</t>
  </si>
  <si>
    <t>Almtoft-Kjellerup Vandværk A.m.b.a</t>
  </si>
  <si>
    <t>V104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</si>
</sst>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199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200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129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138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33" t="s">
        <v>139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Almtoft-Kjellerup Vandværk A.m.b.a</v>
      </c>
      <c r="B1" s="56"/>
      <c r="C1" s="56"/>
      <c r="D1" s="56"/>
      <c r="E1" s="56"/>
    </row>
    <row r="2" spans="1:5" x14ac:dyDescent="0.25">
      <c r="A2" s="220" t="str">
        <f>'1. Forside'!A2</f>
        <v>V104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119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147</v>
      </c>
      <c r="C11" s="192"/>
      <c r="D11" s="189"/>
      <c r="E11" s="56"/>
    </row>
    <row r="12" spans="1:5" ht="16.7" customHeight="1" x14ac:dyDescent="0.25">
      <c r="A12" s="56"/>
      <c r="B12" s="108" t="s">
        <v>148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149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150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Almtoft-Kjellerup Vandværk A.m.b.a</v>
      </c>
      <c r="B1" s="26"/>
      <c r="C1" s="26"/>
      <c r="D1" s="26"/>
      <c r="E1" s="26"/>
    </row>
    <row r="2" spans="1:5" x14ac:dyDescent="0.25">
      <c r="A2" s="221" t="str">
        <f>'1. Forside'!A2</f>
        <v>V104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179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60000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-60000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-234219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-240000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5781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Almtoft-Kjellerup Vandværk A.m.b.a</v>
      </c>
      <c r="B1" s="26"/>
      <c r="C1" s="26"/>
      <c r="D1" s="26"/>
      <c r="E1" s="26"/>
    </row>
    <row r="2" spans="1:5" x14ac:dyDescent="0.25">
      <c r="A2" s="221" t="str">
        <f>'1. Forside'!A2</f>
        <v>V104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180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-8138597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-4009829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-4128768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-825753.59999999998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Almtoft-Kjellerup Vandværk A.m.b.a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V104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181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4529641.695018922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1207332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111490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222980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72000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1613802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190000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190000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-1467372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-1467372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336430</v>
      </c>
      <c r="D27" s="79" t="s">
        <v>0</v>
      </c>
      <c r="E27" s="10">
        <f>IF(C27&lt;0,0,-C27)</f>
        <v>-336430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3940404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3940404</v>
      </c>
      <c r="D36" s="79" t="s">
        <v>0</v>
      </c>
      <c r="E36" s="10">
        <f>-C36</f>
        <v>-3940404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252807.69501892198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Almtoft-Kjellerup Vandværk A.m.b.a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V104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182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0</v>
      </c>
      <c r="F7" s="222" t="s">
        <v>0</v>
      </c>
      <c r="G7" s="223">
        <v>120634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120634</v>
      </c>
      <c r="H11" s="226" t="s">
        <v>0</v>
      </c>
      <c r="I11" s="55">
        <f>G11+I7-I8-I9</f>
        <v>120634</v>
      </c>
      <c r="J11" s="226" t="s">
        <v>0</v>
      </c>
      <c r="K11" s="55">
        <f>K7-K8-K9+K10+I11</f>
        <v>120634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Almtoft-Kjellerup Vandværk A.m.b.a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V104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1635695.6634882824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-6215.6435212554734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-45677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1583803.0199670268</v>
      </c>
      <c r="D13" s="79" t="s">
        <v>0</v>
      </c>
      <c r="E13" s="6">
        <f>C13</f>
        <v>1583803.0199670268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1132117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investeringer'!F15</f>
        <v>225884.17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151545.22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investeringer'!F22</f>
        <v>238233.33333333334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1747779.7233333332</v>
      </c>
      <c r="D19" s="79" t="s">
        <v>0</v>
      </c>
      <c r="E19" s="8">
        <f>C19</f>
        <v>1747779.7233333332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omkostninger'!C8</f>
        <v>33000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omkostninger'!C13</f>
        <v>2200000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omkostninger'!C19</f>
        <v>35000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omkostninger'!C25</f>
        <v>-88559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-60000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5781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2125222</v>
      </c>
      <c r="D29" s="79" t="s">
        <v>0</v>
      </c>
      <c r="E29" s="6">
        <f>C29</f>
        <v>2125222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-825753.59999999998</v>
      </c>
      <c r="D31" s="79" t="s">
        <v>0</v>
      </c>
      <c r="E31" s="10">
        <f>C31</f>
        <v>-825753.59999999998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252807.69501892198</v>
      </c>
      <c r="D33" s="79" t="s">
        <v>0</v>
      </c>
      <c r="E33" s="12">
        <f>C33</f>
        <v>252807.69501892198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4883858.838319282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319449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15.288383555181834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8.401525246030765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Almtoft-Kjellerup Vandværk A.m.b.a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V104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125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1635695.6634882824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1635695.6634882824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1635695.6634882824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-6215.6435212554734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Almtoft-Kjellerup Vandværk A.m.b.a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V104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124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1192585.7082493068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1629480.0199670268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1635695.6634882824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182707.20561164114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45677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Almtoft-Kjellerup Vandværk A.m.b.a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V104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54526656.635937288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1132117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1132117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5"/>
  <sheetViews>
    <sheetView view="pageLayout" topLeftCell="A2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Almtoft-Kjellerup Vandværk A.m.b.a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V104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127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183</v>
      </c>
      <c r="C8" s="30" t="s">
        <v>184</v>
      </c>
      <c r="D8" s="31" t="s">
        <v>185</v>
      </c>
      <c r="E8" s="32">
        <v>341263</v>
      </c>
      <c r="F8" s="34">
        <f t="shared" ref="F8" si="0">E8/D8</f>
        <v>4550.1733333333332</v>
      </c>
      <c r="G8" s="35" t="s">
        <v>0</v>
      </c>
      <c r="H8" s="26"/>
    </row>
    <row r="9" spans="1:8" s="148" customFormat="1" x14ac:dyDescent="0.25">
      <c r="A9" s="26"/>
      <c r="B9" s="29" t="s">
        <v>186</v>
      </c>
      <c r="C9" s="30" t="s">
        <v>184</v>
      </c>
      <c r="D9" s="31" t="s">
        <v>187</v>
      </c>
      <c r="E9" s="32">
        <v>660930</v>
      </c>
      <c r="F9" s="34">
        <f t="shared" ref="F9:F12" si="1">E9/D9</f>
        <v>82616.25</v>
      </c>
      <c r="G9" s="35" t="s">
        <v>0</v>
      </c>
      <c r="H9" s="26"/>
    </row>
    <row r="10" spans="1:8" s="148" customFormat="1" x14ac:dyDescent="0.25">
      <c r="A10" s="26"/>
      <c r="B10" s="29" t="s">
        <v>190</v>
      </c>
      <c r="C10" s="30" t="s">
        <v>184</v>
      </c>
      <c r="D10" s="31" t="s">
        <v>185</v>
      </c>
      <c r="E10" s="32">
        <v>465179</v>
      </c>
      <c r="F10" s="34">
        <f t="shared" si="1"/>
        <v>6202.3866666666663</v>
      </c>
      <c r="G10" s="35" t="s">
        <v>0</v>
      </c>
      <c r="H10" s="26"/>
    </row>
    <row r="11" spans="1:8" s="148" customFormat="1" x14ac:dyDescent="0.25">
      <c r="A11" s="26"/>
      <c r="B11" s="29" t="s">
        <v>188</v>
      </c>
      <c r="C11" s="30" t="s">
        <v>184</v>
      </c>
      <c r="D11" s="31" t="s">
        <v>185</v>
      </c>
      <c r="E11" s="32">
        <v>328680</v>
      </c>
      <c r="F11" s="34">
        <f t="shared" si="1"/>
        <v>4382.3999999999996</v>
      </c>
      <c r="G11" s="35" t="s">
        <v>0</v>
      </c>
      <c r="H11" s="26"/>
    </row>
    <row r="12" spans="1:8" s="148" customFormat="1" x14ac:dyDescent="0.25">
      <c r="A12" s="26"/>
      <c r="B12" s="29" t="s">
        <v>189</v>
      </c>
      <c r="C12" s="30" t="s">
        <v>184</v>
      </c>
      <c r="D12" s="31">
        <v>10</v>
      </c>
      <c r="E12" s="32">
        <v>93964</v>
      </c>
      <c r="F12" s="34">
        <f t="shared" si="1"/>
        <v>9396.4</v>
      </c>
      <c r="G12" s="35" t="s">
        <v>0</v>
      </c>
      <c r="H12" s="26"/>
    </row>
    <row r="13" spans="1:8" s="148" customFormat="1" x14ac:dyDescent="0.25">
      <c r="A13" s="26"/>
      <c r="B13" s="23" t="s">
        <v>71</v>
      </c>
      <c r="C13" s="158"/>
      <c r="D13" s="158"/>
      <c r="E13" s="158"/>
      <c r="F13" s="36">
        <f>SUM(F8:F12)</f>
        <v>107147.61</v>
      </c>
      <c r="G13" s="37" t="s">
        <v>0</v>
      </c>
      <c r="H13" s="26"/>
    </row>
    <row r="14" spans="1:8" s="148" customFormat="1" x14ac:dyDescent="0.25">
      <c r="A14" s="26"/>
      <c r="B14" s="107" t="s">
        <v>133</v>
      </c>
      <c r="C14" s="159"/>
      <c r="D14" s="159"/>
      <c r="E14" s="159"/>
      <c r="F14" s="66">
        <v>118736.56000000001</v>
      </c>
      <c r="G14" s="37" t="s">
        <v>0</v>
      </c>
      <c r="H14" s="26"/>
    </row>
    <row r="15" spans="1:8" s="148" customFormat="1" x14ac:dyDescent="0.25">
      <c r="A15" s="26"/>
      <c r="B15" s="39" t="s">
        <v>68</v>
      </c>
      <c r="C15" s="160"/>
      <c r="D15" s="160"/>
      <c r="E15" s="161"/>
      <c r="F15" s="38">
        <f>F13+F14</f>
        <v>225884.17</v>
      </c>
      <c r="G15" s="38" t="s">
        <v>0</v>
      </c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26"/>
      <c r="D18" s="26"/>
      <c r="E18" s="26"/>
      <c r="F18" s="26"/>
      <c r="G18" s="26"/>
      <c r="H18" s="26"/>
    </row>
    <row r="19" spans="1:8" s="148" customFormat="1" hidden="1" x14ac:dyDescent="0.25"/>
    <row r="20" spans="1:8" s="148" customFormat="1" hidden="1" x14ac:dyDescent="0.25"/>
    <row r="21" spans="1:8" s="148" customFormat="1" hidden="1" x14ac:dyDescent="0.25"/>
    <row r="22" spans="1:8" s="148" customFormat="1" ht="14.45" hidden="1" customHeight="1" x14ac:dyDescent="0.25"/>
    <row r="23" spans="1:8" s="148" customFormat="1" ht="14.45" hidden="1" customHeight="1" x14ac:dyDescent="0.25"/>
    <row r="24" spans="1:8" s="148" customFormat="1" ht="15" hidden="1" customHeight="1" x14ac:dyDescent="0.25"/>
    <row r="25" spans="1:8" s="148" customFormat="1" ht="1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idden="1" x14ac:dyDescent="0.25"/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Almtoft-Kjellerup Vandværk A.m.b.a</v>
      </c>
      <c r="B1" s="162"/>
      <c r="C1" s="162"/>
      <c r="D1" s="162"/>
      <c r="E1" s="162"/>
    </row>
    <row r="2" spans="1:5" x14ac:dyDescent="0.25">
      <c r="A2" s="1" t="str">
        <f>'1. Forside'!A2</f>
        <v>V104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122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36000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26750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investeringer'!F13</f>
        <v>107147.61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151545.22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0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Almtoft-Kjellerup Vandværk A.m.b.a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V104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121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191</v>
      </c>
      <c r="C8" s="30">
        <v>2015</v>
      </c>
      <c r="D8" s="31">
        <v>75</v>
      </c>
      <c r="E8" s="32">
        <v>150000</v>
      </c>
      <c r="F8" s="45">
        <f>E8/D8</f>
        <v>2000</v>
      </c>
      <c r="G8" s="35" t="s">
        <v>0</v>
      </c>
      <c r="H8" s="26"/>
    </row>
    <row r="9" spans="1:8" s="148" customFormat="1" x14ac:dyDescent="0.25">
      <c r="A9" s="26"/>
      <c r="B9" s="29" t="s">
        <v>186</v>
      </c>
      <c r="C9" s="30">
        <v>2015</v>
      </c>
      <c r="D9" s="31">
        <v>8</v>
      </c>
      <c r="E9" s="32">
        <v>820000</v>
      </c>
      <c r="F9" s="45">
        <f t="shared" ref="F9:F19" si="0">E9/D9</f>
        <v>102500</v>
      </c>
      <c r="G9" s="35" t="s">
        <v>0</v>
      </c>
      <c r="H9" s="26"/>
    </row>
    <row r="10" spans="1:8" s="148" customFormat="1" x14ac:dyDescent="0.25">
      <c r="A10" s="26"/>
      <c r="B10" s="29" t="s">
        <v>192</v>
      </c>
      <c r="C10" s="30">
        <v>2015</v>
      </c>
      <c r="D10" s="31">
        <v>75</v>
      </c>
      <c r="E10" s="32">
        <v>150000</v>
      </c>
      <c r="F10" s="45">
        <f t="shared" si="0"/>
        <v>2000</v>
      </c>
      <c r="G10" s="35" t="s">
        <v>0</v>
      </c>
      <c r="H10" s="26"/>
    </row>
    <row r="11" spans="1:8" s="148" customFormat="1" x14ac:dyDescent="0.25">
      <c r="A11" s="26"/>
      <c r="B11" s="29" t="s">
        <v>193</v>
      </c>
      <c r="C11" s="30">
        <v>2015</v>
      </c>
      <c r="D11" s="31">
        <v>50</v>
      </c>
      <c r="E11" s="32">
        <v>20000</v>
      </c>
      <c r="F11" s="45">
        <f t="shared" si="0"/>
        <v>400</v>
      </c>
      <c r="G11" s="35" t="s">
        <v>0</v>
      </c>
      <c r="H11" s="26"/>
    </row>
    <row r="12" spans="1:8" s="148" customFormat="1" x14ac:dyDescent="0.25">
      <c r="A12" s="26"/>
      <c r="B12" s="29" t="s">
        <v>194</v>
      </c>
      <c r="C12" s="30">
        <v>2015</v>
      </c>
      <c r="D12" s="31">
        <v>20</v>
      </c>
      <c r="E12" s="32">
        <v>150000</v>
      </c>
      <c r="F12" s="45">
        <f t="shared" si="0"/>
        <v>7500</v>
      </c>
      <c r="G12" s="35" t="s">
        <v>0</v>
      </c>
      <c r="H12" s="26"/>
    </row>
    <row r="13" spans="1:8" s="148" customFormat="1" x14ac:dyDescent="0.25">
      <c r="A13" s="26"/>
      <c r="B13" s="29" t="s">
        <v>195</v>
      </c>
      <c r="C13" s="30">
        <v>2015</v>
      </c>
      <c r="D13" s="31">
        <v>10</v>
      </c>
      <c r="E13" s="32">
        <v>25000</v>
      </c>
      <c r="F13" s="45">
        <f t="shared" si="0"/>
        <v>2500</v>
      </c>
      <c r="G13" s="35" t="s">
        <v>0</v>
      </c>
      <c r="H13" s="26"/>
    </row>
    <row r="14" spans="1:8" s="148" customFormat="1" x14ac:dyDescent="0.25">
      <c r="A14" s="26"/>
      <c r="B14" s="29" t="s">
        <v>196</v>
      </c>
      <c r="C14" s="30">
        <v>2016</v>
      </c>
      <c r="D14" s="31">
        <v>10</v>
      </c>
      <c r="E14" s="32">
        <v>920000</v>
      </c>
      <c r="F14" s="45">
        <f t="shared" si="0"/>
        <v>92000</v>
      </c>
      <c r="G14" s="35" t="s">
        <v>0</v>
      </c>
      <c r="H14" s="26"/>
    </row>
    <row r="15" spans="1:8" s="148" customFormat="1" x14ac:dyDescent="0.25">
      <c r="A15" s="26"/>
      <c r="B15" s="29" t="s">
        <v>197</v>
      </c>
      <c r="C15" s="30">
        <v>2016</v>
      </c>
      <c r="D15" s="31">
        <v>10</v>
      </c>
      <c r="E15" s="32">
        <v>200000</v>
      </c>
      <c r="F15" s="45">
        <f t="shared" si="0"/>
        <v>20000</v>
      </c>
      <c r="G15" s="35" t="s">
        <v>0</v>
      </c>
      <c r="H15" s="26"/>
    </row>
    <row r="16" spans="1:8" s="148" customFormat="1" x14ac:dyDescent="0.25">
      <c r="A16" s="26"/>
      <c r="B16" s="29" t="s">
        <v>188</v>
      </c>
      <c r="C16" s="30">
        <v>2016</v>
      </c>
      <c r="D16" s="31">
        <v>75</v>
      </c>
      <c r="E16" s="32">
        <v>200000</v>
      </c>
      <c r="F16" s="45">
        <f t="shared" si="0"/>
        <v>2666.6666666666665</v>
      </c>
      <c r="G16" s="35" t="s">
        <v>0</v>
      </c>
      <c r="H16" s="26"/>
    </row>
    <row r="17" spans="1:8" s="148" customFormat="1" x14ac:dyDescent="0.25">
      <c r="A17" s="26"/>
      <c r="B17" s="29" t="s">
        <v>198</v>
      </c>
      <c r="C17" s="30">
        <v>2016</v>
      </c>
      <c r="D17" s="31">
        <v>75</v>
      </c>
      <c r="E17" s="32">
        <v>100000</v>
      </c>
      <c r="F17" s="45">
        <f t="shared" si="0"/>
        <v>1333.3333333333333</v>
      </c>
      <c r="G17" s="35" t="s">
        <v>0</v>
      </c>
      <c r="H17" s="26"/>
    </row>
    <row r="18" spans="1:8" s="148" customFormat="1" x14ac:dyDescent="0.25">
      <c r="A18" s="26"/>
      <c r="B18" s="29" t="s">
        <v>192</v>
      </c>
      <c r="C18" s="30">
        <v>2016</v>
      </c>
      <c r="D18" s="31">
        <v>75</v>
      </c>
      <c r="E18" s="32">
        <v>200000</v>
      </c>
      <c r="F18" s="45">
        <f t="shared" si="0"/>
        <v>2666.6666666666665</v>
      </c>
      <c r="G18" s="35" t="s">
        <v>0</v>
      </c>
      <c r="H18" s="26"/>
    </row>
    <row r="19" spans="1:8" s="148" customFormat="1" x14ac:dyDescent="0.25">
      <c r="A19" s="26"/>
      <c r="B19" s="29" t="s">
        <v>188</v>
      </c>
      <c r="C19" s="30">
        <v>2016</v>
      </c>
      <c r="D19" s="31">
        <v>75</v>
      </c>
      <c r="E19" s="32">
        <v>200000</v>
      </c>
      <c r="F19" s="45">
        <f t="shared" si="0"/>
        <v>2666.6666666666665</v>
      </c>
      <c r="G19" s="35" t="s">
        <v>0</v>
      </c>
      <c r="H19" s="26"/>
    </row>
    <row r="20" spans="1:8" s="148" customFormat="1" x14ac:dyDescent="0.25">
      <c r="A20" s="26"/>
      <c r="B20" s="109" t="s">
        <v>72</v>
      </c>
      <c r="C20" s="165"/>
      <c r="D20" s="166"/>
      <c r="E20" s="167"/>
      <c r="F20" s="46">
        <f>SUMIF(C8:C19,"2015",F8:F19)</f>
        <v>116900</v>
      </c>
      <c r="G20" s="47" t="s">
        <v>0</v>
      </c>
      <c r="H20" s="26"/>
    </row>
    <row r="21" spans="1:8" s="148" customFormat="1" x14ac:dyDescent="0.25">
      <c r="A21" s="26"/>
      <c r="B21" s="107" t="s">
        <v>131</v>
      </c>
      <c r="C21" s="168"/>
      <c r="D21" s="169"/>
      <c r="E21" s="170"/>
      <c r="F21" s="46">
        <f>SUMIF(C8:C19,"2016",F8:F19)</f>
        <v>121333.33333333334</v>
      </c>
      <c r="G21" s="47" t="s">
        <v>0</v>
      </c>
      <c r="H21" s="26"/>
    </row>
    <row r="22" spans="1:8" s="148" customFormat="1" x14ac:dyDescent="0.25">
      <c r="A22" s="26"/>
      <c r="B22" s="50" t="s">
        <v>36</v>
      </c>
      <c r="C22" s="171"/>
      <c r="D22" s="172"/>
      <c r="E22" s="172"/>
      <c r="F22" s="48">
        <f>F20+F21</f>
        <v>238233.33333333334</v>
      </c>
      <c r="G22" s="49" t="s">
        <v>0</v>
      </c>
      <c r="H22" s="26"/>
    </row>
    <row r="23" spans="1:8" s="148" customFormat="1" x14ac:dyDescent="0.25">
      <c r="A23" s="26"/>
      <c r="B23" s="26"/>
      <c r="C23" s="164"/>
      <c r="D23" s="26"/>
      <c r="E23" s="26"/>
      <c r="F23" s="26"/>
      <c r="G23" s="26"/>
      <c r="H23" s="26"/>
    </row>
    <row r="24" spans="1:8" s="148" customFormat="1" x14ac:dyDescent="0.25">
      <c r="A24" s="26"/>
      <c r="B24" s="26"/>
      <c r="C24" s="164"/>
      <c r="D24" s="26"/>
      <c r="E24" s="26"/>
      <c r="F24" s="26"/>
      <c r="G24" s="26"/>
      <c r="H24" s="26"/>
    </row>
    <row r="25" spans="1:8" s="148" customFormat="1" x14ac:dyDescent="0.25">
      <c r="A25" s="26"/>
      <c r="B25" s="26"/>
      <c r="C25" s="164"/>
      <c r="D25" s="26"/>
      <c r="E25" s="26"/>
      <c r="F25" s="173"/>
      <c r="G25" s="173"/>
      <c r="H25" s="26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t="12" hidden="1" customHeight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Almtoft-Kjellerup Vandværk A.m.b.a</v>
      </c>
      <c r="B1" s="56"/>
      <c r="C1" s="56"/>
      <c r="D1" s="176"/>
      <c r="E1" s="56"/>
    </row>
    <row r="2" spans="1:5" x14ac:dyDescent="0.25">
      <c r="A2" s="220" t="str">
        <f>'1. Forside'!A2</f>
        <v>V104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120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54" t="s">
        <v>35</v>
      </c>
      <c r="C8" s="55">
        <f>SUM(C7:C7)</f>
        <v>33000</v>
      </c>
      <c r="D8" s="54" t="s">
        <v>0</v>
      </c>
      <c r="E8" s="56"/>
    </row>
    <row r="9" spans="1:5" x14ac:dyDescent="0.25">
      <c r="A9" s="56"/>
      <c r="B9" s="56"/>
      <c r="C9" s="56"/>
      <c r="D9" s="176"/>
      <c r="E9" s="56"/>
    </row>
    <row r="10" spans="1:5" x14ac:dyDescent="0.25">
      <c r="A10" s="56"/>
      <c r="B10" s="56"/>
      <c r="C10" s="56"/>
      <c r="D10" s="176"/>
      <c r="E10" s="56"/>
    </row>
    <row r="11" spans="1:5" ht="25.5" customHeight="1" x14ac:dyDescent="0.25">
      <c r="A11" s="56"/>
      <c r="B11" s="205" t="s">
        <v>177</v>
      </c>
      <c r="C11" s="178"/>
      <c r="D11" s="179"/>
      <c r="E11" s="56"/>
    </row>
    <row r="12" spans="1:5" x14ac:dyDescent="0.25">
      <c r="A12" s="56"/>
      <c r="B12" s="53" t="s">
        <v>178</v>
      </c>
      <c r="C12" s="180">
        <v>2200000</v>
      </c>
      <c r="D12" s="181" t="s">
        <v>0</v>
      </c>
      <c r="E12" s="56"/>
    </row>
    <row r="13" spans="1:5" x14ac:dyDescent="0.25">
      <c r="A13" s="56"/>
      <c r="B13" s="54" t="s">
        <v>35</v>
      </c>
      <c r="C13" s="55">
        <f>C12</f>
        <v>2200000</v>
      </c>
      <c r="D13" s="54" t="s">
        <v>0</v>
      </c>
      <c r="E13" s="56"/>
    </row>
    <row r="14" spans="1:5" x14ac:dyDescent="0.25">
      <c r="A14" s="56"/>
      <c r="B14" s="56"/>
      <c r="C14" s="56"/>
      <c r="D14" s="176"/>
      <c r="E14" s="56"/>
    </row>
    <row r="15" spans="1:5" x14ac:dyDescent="0.25">
      <c r="A15" s="56"/>
      <c r="B15" s="56"/>
      <c r="C15" s="56"/>
      <c r="D15" s="176"/>
      <c r="E15" s="56"/>
    </row>
    <row r="16" spans="1:5" ht="38.25" customHeight="1" x14ac:dyDescent="0.25">
      <c r="A16" s="56"/>
      <c r="B16" s="261" t="s">
        <v>141</v>
      </c>
      <c r="C16" s="262"/>
      <c r="D16" s="263"/>
      <c r="E16" s="56"/>
    </row>
    <row r="17" spans="1:5" x14ac:dyDescent="0.25">
      <c r="A17" s="56"/>
      <c r="B17" s="53" t="s">
        <v>70</v>
      </c>
      <c r="C17" s="51">
        <v>15000</v>
      </c>
      <c r="D17" s="181" t="s">
        <v>0</v>
      </c>
      <c r="E17" s="56"/>
    </row>
    <row r="18" spans="1:5" x14ac:dyDescent="0.25">
      <c r="A18" s="56"/>
      <c r="B18" s="53" t="s">
        <v>14</v>
      </c>
      <c r="C18" s="51">
        <v>20000</v>
      </c>
      <c r="D18" s="181" t="s">
        <v>0</v>
      </c>
      <c r="E18" s="56"/>
    </row>
    <row r="19" spans="1:5" x14ac:dyDescent="0.25">
      <c r="A19" s="56"/>
      <c r="B19" s="54" t="s">
        <v>35</v>
      </c>
      <c r="C19" s="55">
        <f>SUM(C17:C18)</f>
        <v>35000</v>
      </c>
      <c r="D19" s="54" t="s">
        <v>0</v>
      </c>
      <c r="E19" s="56"/>
    </row>
    <row r="20" spans="1:5" x14ac:dyDescent="0.25">
      <c r="A20" s="56"/>
      <c r="B20" s="56"/>
      <c r="C20" s="182"/>
      <c r="D20" s="183"/>
      <c r="E20" s="56"/>
    </row>
    <row r="21" spans="1:5" x14ac:dyDescent="0.25">
      <c r="A21" s="56"/>
      <c r="B21" s="56"/>
      <c r="C21" s="182"/>
      <c r="D21" s="183"/>
      <c r="E21" s="56"/>
    </row>
    <row r="22" spans="1:5" ht="42" customHeight="1" x14ac:dyDescent="0.25">
      <c r="A22" s="56"/>
      <c r="B22" s="264" t="s">
        <v>142</v>
      </c>
      <c r="C22" s="265"/>
      <c r="D22" s="266"/>
      <c r="E22" s="56"/>
    </row>
    <row r="23" spans="1:5" x14ac:dyDescent="0.25">
      <c r="A23" s="56"/>
      <c r="B23" s="108" t="s">
        <v>143</v>
      </c>
      <c r="C23" s="19">
        <v>2175041</v>
      </c>
      <c r="D23" s="58" t="s">
        <v>0</v>
      </c>
      <c r="E23" s="56"/>
    </row>
    <row r="24" spans="1:5" x14ac:dyDescent="0.25">
      <c r="A24" s="56"/>
      <c r="B24" s="108" t="s">
        <v>144</v>
      </c>
      <c r="C24" s="40">
        <v>2263600</v>
      </c>
      <c r="D24" s="58" t="s">
        <v>0</v>
      </c>
      <c r="E24" s="56"/>
    </row>
    <row r="25" spans="1:5" x14ac:dyDescent="0.25">
      <c r="A25" s="56"/>
      <c r="B25" s="28" t="s">
        <v>145</v>
      </c>
      <c r="C25" s="55">
        <f>C23-C24</f>
        <v>-88559</v>
      </c>
      <c r="D25" s="28" t="s">
        <v>0</v>
      </c>
      <c r="E25" s="56"/>
    </row>
    <row r="26" spans="1:5" x14ac:dyDescent="0.25">
      <c r="A26" s="56"/>
      <c r="B26" s="56"/>
      <c r="C26" s="56"/>
      <c r="D26" s="176"/>
      <c r="E26" s="56"/>
    </row>
    <row r="27" spans="1:5" x14ac:dyDescent="0.25">
      <c r="A27" s="56"/>
      <c r="B27" s="56"/>
      <c r="C27" s="56"/>
      <c r="D27" s="176"/>
      <c r="E27" s="56"/>
    </row>
    <row r="28" spans="1:5" ht="14.45" x14ac:dyDescent="0.3">
      <c r="A28" s="56"/>
      <c r="B28" s="56"/>
      <c r="C28" s="56"/>
      <c r="D28" s="176"/>
      <c r="E28" s="56"/>
    </row>
    <row r="29" spans="1:5" hidden="1" x14ac:dyDescent="0.25"/>
    <row r="30" spans="1:5" hidden="1" x14ac:dyDescent="0.25"/>
    <row r="31" spans="1:5" hidden="1" x14ac:dyDescent="0.25"/>
    <row r="32" spans="1:5" hidden="1" x14ac:dyDescent="0.25">
      <c r="A32" s="185"/>
      <c r="B32" s="185"/>
      <c r="C32" s="185"/>
      <c r="D32" s="186"/>
      <c r="E32" s="185"/>
    </row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6:D16"/>
    <mergeCell ref="B22:D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2015-08-25T11:04:07Z</dcterms:modified>
</cp:coreProperties>
</file>