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C17" i="19" l="1"/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C9" i="3" l="1"/>
  <c r="F9" i="2" l="1"/>
  <c r="F10" i="2"/>
  <c r="F11" i="2"/>
  <c r="F12" i="2"/>
  <c r="F13" i="2"/>
  <c r="F14" i="2"/>
  <c r="F15" i="2"/>
  <c r="E31" i="19" l="1"/>
  <c r="C36" i="19" l="1"/>
  <c r="E36" i="19" s="1"/>
  <c r="F24" i="7" l="1"/>
  <c r="C26" i="19" l="1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4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1" i="8" s="1"/>
  <c r="E31" i="8" s="1"/>
  <c r="F8" i="2" l="1"/>
  <c r="F8" i="7"/>
  <c r="F23" i="7" s="1"/>
  <c r="F16" i="2" l="1"/>
  <c r="C9" i="10" s="1"/>
  <c r="C15" i="11" l="1"/>
  <c r="C28" i="8" s="1"/>
  <c r="C14" i="4"/>
  <c r="C26" i="8" s="1"/>
  <c r="C26" i="3"/>
  <c r="C24" i="8" s="1"/>
  <c r="F25" i="7"/>
  <c r="C18" i="8" s="1"/>
  <c r="C20" i="3"/>
  <c r="C23" i="8" s="1"/>
  <c r="C21" i="8"/>
  <c r="C8" i="4"/>
  <c r="C25" i="8" s="1"/>
  <c r="C10" i="10"/>
  <c r="C17" i="8" s="1"/>
  <c r="F18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<sst xmlns="http://schemas.openxmlformats.org/spreadsheetml/2006/main" count="435" uniqueCount="207">
  <si>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</si>
  <si>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</si>
  <si>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</si>
  <si>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</si>
  <si>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</si>
  <si>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</si>
  <si>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</si>
  <si>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</si>
  <si>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</si>
  <si>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</si>
  <si>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</si>
  <si>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</si>
  <si>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</si>
  <si>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</si>
  <si>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</si>
  <si>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</si>
  <si>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</si>
  <si>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</si>
  <si>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</si>
  <si>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</si>
  <si>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</si>
  <si>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</si>
  <si>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</si>
  <si>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</si>
  <si>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</si>
  <si>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</si>
  <si>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</si>
  <si>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</si>
  <si>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</si>
  <si>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</si>
  <si>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</si>
  <si>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</si>
  <si>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</si>
  <si>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</si>
  <si>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</si>
  <si>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</si>
  <si>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</si>
  <si>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</si>
  <si>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</si>
  <si>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</si>
  <si>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</si>
  <si>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</si>
  <si>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</si>
  <si>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</si>
  <si>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</si>
  <si>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</si>
  <si>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</si>
  <si>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</si>
  <si>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</si>
  <si>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</si>
  <si>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</si>
  <si>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</si>
  <si>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</si>
  <si>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</si>
  <si>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</si>
  <si>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</si>
  <si>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</si>
  <si>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</si>
  <si>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</si>
  <si>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</si>
  <si>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</si>
  <si>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</si>
  <si>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</si>
  <si>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</si>
  <si>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</si>
  <si>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</si>
  <si>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</si>
  <si>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</si>
  <si>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</si>
  <si>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</si>
  <si>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</si>
  <si>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</si>
  <si>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</si>
  <si>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</si>
  <si>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</si>
  <si>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</si>
  <si>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</si>
  <si>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</si>
  <si>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</si>
  <si>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</si>
  <si>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</si>
  <si>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</si>
  <si>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</si>
  <si>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</si>
  <si>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</si>
  <si>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</si>
  <si>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</si>
  <si>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</si>
  <si>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</si>
  <si>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</si>
  <si>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</si>
  <si>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</si>
  <si>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</si>
  <si>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</si>
  <si>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</si>
  <si>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</si>
  <si>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</si>
  <si>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</si>
  <si>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</si>
  <si>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</si>
  <si>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</si>
  <si>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</si>
  <si>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</si>
  <si>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</si>
  <si>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</si>
  <si>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</si>
  <si>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</si>
  <si>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</si>
  <si>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</si>
  <si>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</si>
  <si>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</si>
  <si>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</si>
  <si>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</si>
  <si>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</si>
  <si>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</si>
  <si>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</si>
  <si>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</si>
  <si>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</si>
  <si>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</si>
  <si>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</si>
  <si>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</si>
  <si>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</si>
  <si>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</si>
  <si>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</si>
  <si>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</si>
  <si>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</si>
  <si>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</si>
  <si>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</si>
  <si>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</si>
  <si>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</si>
  <si>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</si>
  <si>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</si>
  <si>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</si>
  <si>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</si>
  <si>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</si>
  <si>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</si>
  <si>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</si>
  <si>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</si>
  <si>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</si>
  <si>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</si>
  <si>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</si>
  <si>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</si>
  <si>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</si>
  <si>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</si>
  <si>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</si>
  <si>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</si>
  <si>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</si>
  <si>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</si>
  <si>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</si>
  <si>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</si>
  <si>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</si>
  <si>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</si>
  <si>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</si>
  <si>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</si>
  <si>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</si>
  <si>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</si>
  <si>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</si>
  <si>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</si>
  <si>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</si>
  <si>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</si>
  <si>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</si>
  <si>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</si>
  <si>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</si>
  <si>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</si>
  <si>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</si>
  <si>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</si>
  <si>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</si>
  <si>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</si>
  <si>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</si>
  <si>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</si>
  <si>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</si>
  <si>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</si>
  <si>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</si>
  <si>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</si>
  <si>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</si>
  <si>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</si>
  <si>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</si>
  <si>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</si>
  <si>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</si>
  <si>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Laboratorium (bygning, inkl. inventar+udstyr), Mek./EL</t>
  </si>
  <si>
    <t>2014</t>
  </si>
  <si>
    <t>10</t>
  </si>
  <si>
    <t>SRO-anlæg, vandværk</t>
  </si>
  <si>
    <t>Etageareal vandbehandlingsbygning</t>
  </si>
  <si>
    <t>75</t>
  </si>
  <si>
    <t>Beluftningsanlæg, iltningstrappe, Mek./EL</t>
  </si>
  <si>
    <t>25</t>
  </si>
  <si>
    <t>Udpumpningsanlæg, Freqvensomformer</t>
  </si>
  <si>
    <t>Ø 50mm &lt; Ledningsnet ≤ Ø110 mm</t>
  </si>
  <si>
    <t>Afregningsmålere, elektroniske ≤ Ø 110mm (Qn 10)</t>
  </si>
  <si>
    <t>Fane 14. Oversigt over ekstraordinære effektiviseringsgevinster</t>
  </si>
  <si>
    <t>Fane 11. Nettofinansielle poster</t>
  </si>
  <si>
    <t>Fane 12. Over- eller underdækning til og med 2010</t>
  </si>
  <si>
    <t>Fane 13. Korrektion for overholdelse af indtægtsrammen i prisloftet for 2014</t>
  </si>
  <si>
    <t xml:space="preserve">Betaling af selskabsskatter </t>
  </si>
  <si>
    <t>Kvalitetssikring</t>
  </si>
  <si>
    <t>2015</t>
  </si>
  <si>
    <t>Sikring, mindre avanceret (hegne, porte), SRO</t>
  </si>
  <si>
    <t>Laboratorium (bygning, inkl. inventar+udstyr), Kontruktioner</t>
  </si>
  <si>
    <t>Filteranlæg, trykfiltre, enkelt filtrering</t>
  </si>
  <si>
    <t>Ventiler på Ø 250 mm &lt; Ledningsnet ≤ Ø 500mm</t>
  </si>
  <si>
    <t>Ventiler på Ø 50mm &lt; Ledningsnet ≤ Ø110 mm</t>
  </si>
  <si>
    <t>Boring (inkl. etablering, forerør, filter og prøvepumpning)</t>
  </si>
  <si>
    <t>30</t>
  </si>
  <si>
    <t>2016</t>
  </si>
  <si>
    <t>Andelsselskabet Ejby Vandværk</t>
  </si>
  <si>
    <t>V001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</si>
</sst>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6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205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206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6" t="s">
        <v>58</v>
      </c>
      <c r="E8" s="226"/>
      <c r="F8" s="226"/>
      <c r="G8" s="123"/>
      <c r="H8" s="123"/>
      <c r="I8" s="123"/>
    </row>
    <row r="9" spans="1:9" x14ac:dyDescent="0.25">
      <c r="A9" s="121"/>
      <c r="B9" s="121"/>
      <c r="C9" s="121"/>
      <c r="D9" s="237" t="s">
        <v>106</v>
      </c>
      <c r="E9" s="237"/>
      <c r="F9" s="237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7" t="s">
        <v>59</v>
      </c>
      <c r="E13" s="227"/>
      <c r="F13" s="227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8" t="s">
        <v>60</v>
      </c>
      <c r="E16" s="229"/>
      <c r="F16" s="230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1" t="s">
        <v>2</v>
      </c>
      <c r="E17" s="232"/>
      <c r="F17" s="233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1" t="s">
        <v>129</v>
      </c>
      <c r="E18" s="232"/>
      <c r="F18" s="233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4" t="s">
        <v>44</v>
      </c>
      <c r="E19" s="235"/>
      <c r="F19" s="236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4" t="s">
        <v>61</v>
      </c>
      <c r="E20" s="235"/>
      <c r="F20" s="236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4" t="s">
        <v>87</v>
      </c>
      <c r="E21" s="235"/>
      <c r="F21" s="236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4" t="s">
        <v>62</v>
      </c>
      <c r="E22" s="235"/>
      <c r="F22" s="236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3" t="s">
        <v>42</v>
      </c>
      <c r="E23" s="254"/>
      <c r="F23" s="255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0" t="s">
        <v>63</v>
      </c>
      <c r="E24" s="251"/>
      <c r="F24" s="252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7" t="s">
        <v>43</v>
      </c>
      <c r="E25" s="248"/>
      <c r="F25" s="249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4" t="s">
        <v>64</v>
      </c>
      <c r="E26" s="245"/>
      <c r="F26" s="246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8" t="s">
        <v>138</v>
      </c>
      <c r="E27" s="239"/>
      <c r="F27" s="240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41" t="s">
        <v>139</v>
      </c>
      <c r="E28" s="242"/>
      <c r="F28" s="243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hidden="1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Andelsselskabet Ejby Vandværk</v>
      </c>
      <c r="B1" s="56"/>
      <c r="C1" s="56"/>
      <c r="D1" s="56"/>
      <c r="E1" s="56"/>
    </row>
    <row r="2" spans="1:5" x14ac:dyDescent="0.25">
      <c r="A2" s="220" t="str">
        <f>'1. Forside'!A2</f>
        <v>V001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59" t="s">
        <v>119</v>
      </c>
      <c r="C4" s="259"/>
      <c r="D4" s="259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 t="s">
        <v>195</v>
      </c>
      <c r="C7" s="51">
        <v>50000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50000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147</v>
      </c>
      <c r="C11" s="192"/>
      <c r="D11" s="189"/>
      <c r="E11" s="56"/>
    </row>
    <row r="12" spans="1:5" ht="16.7" customHeight="1" x14ac:dyDescent="0.25">
      <c r="A12" s="56"/>
      <c r="B12" s="108" t="s">
        <v>148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149</v>
      </c>
      <c r="C13" s="40">
        <v>50000</v>
      </c>
      <c r="D13" s="151" t="s">
        <v>0</v>
      </c>
      <c r="E13" s="56"/>
    </row>
    <row r="14" spans="1:5" x14ac:dyDescent="0.25">
      <c r="A14" s="56"/>
      <c r="B14" s="28" t="s">
        <v>150</v>
      </c>
      <c r="C14" s="55">
        <f>C12-C13</f>
        <v>-50000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Andelsselskabet Ejby Vandværk</v>
      </c>
      <c r="B1" s="26"/>
      <c r="C1" s="26"/>
      <c r="D1" s="26"/>
      <c r="E1" s="26"/>
    </row>
    <row r="2" spans="1:5" x14ac:dyDescent="0.25">
      <c r="A2" s="221" t="str">
        <f>'1. Forside'!A2</f>
        <v>V001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6" t="s">
        <v>191</v>
      </c>
      <c r="C4" s="256"/>
      <c r="D4" s="256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40000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5000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35000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15340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-24000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39340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Andelsselskabet Ejby Vandværk</v>
      </c>
      <c r="B1" s="26"/>
      <c r="C1" s="26"/>
      <c r="D1" s="26"/>
      <c r="E1" s="26"/>
    </row>
    <row r="2" spans="1:5" x14ac:dyDescent="0.25">
      <c r="A2" s="221" t="str">
        <f>'1. Forside'!A2</f>
        <v>V001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59" t="s">
        <v>192</v>
      </c>
      <c r="C4" s="259"/>
      <c r="D4" s="259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-5889935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-2955248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-2934687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-586937.4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Andelsselskabet Ejby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V001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193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3917504.4182182276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1586488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136377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-87519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234667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1870013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629220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629220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-32170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-2433245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-28402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-2493817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5416</v>
      </c>
      <c r="D27" s="79" t="s">
        <v>0</v>
      </c>
      <c r="E27" s="10">
        <f>IF(C27&lt;0,0,-C27)</f>
        <v>-5416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3391285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3391285</v>
      </c>
      <c r="D36" s="79" t="s">
        <v>0</v>
      </c>
      <c r="E36" s="10">
        <f>-C36</f>
        <v>-3391285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520803.41821822757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Andelsselskabet Ejby Vandværk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V001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6" t="s">
        <v>190</v>
      </c>
      <c r="C4" s="256"/>
      <c r="D4" s="256"/>
      <c r="E4" s="256"/>
      <c r="F4" s="256"/>
      <c r="G4" s="256"/>
      <c r="H4" s="256"/>
      <c r="I4" s="256"/>
      <c r="J4" s="256"/>
      <c r="K4" s="256"/>
      <c r="L4" s="256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19305</v>
      </c>
      <c r="F7" s="222" t="s">
        <v>0</v>
      </c>
      <c r="G7" s="223">
        <v>4561</v>
      </c>
      <c r="H7" s="222" t="s">
        <v>0</v>
      </c>
      <c r="I7" s="223"/>
      <c r="J7" s="222" t="s">
        <v>0</v>
      </c>
      <c r="K7" s="223"/>
      <c r="L7" s="84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84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84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84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153" t="s">
        <v>0</v>
      </c>
      <c r="E11" s="55">
        <f>C11+E7-E8-E9</f>
        <v>19305</v>
      </c>
      <c r="F11" s="153" t="s">
        <v>0</v>
      </c>
      <c r="G11" s="55">
        <f>E11+G7-G8-G9</f>
        <v>23866</v>
      </c>
      <c r="H11" s="153" t="s">
        <v>0</v>
      </c>
      <c r="I11" s="55">
        <f>G11+I7-I8-I9</f>
        <v>23866</v>
      </c>
      <c r="J11" s="153" t="s">
        <v>0</v>
      </c>
      <c r="K11" s="55">
        <f>K7-K8-K9+K10+I11</f>
        <v>23866</v>
      </c>
      <c r="L11" s="153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Andelsselskabet Ejby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V001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105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1097060.3032840702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-4168.8291524794668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1092891.4741315907</v>
      </c>
      <c r="D13" s="79" t="s">
        <v>0</v>
      </c>
      <c r="E13" s="6">
        <f>C13</f>
        <v>1092891.4741315907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1397584.6295731594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investeringer'!F18</f>
        <v>324540.2533333333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95176.026666666701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investeringer'!F25</f>
        <v>184533.33333333334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2001834.2429064927</v>
      </c>
      <c r="D19" s="79" t="s">
        <v>0</v>
      </c>
      <c r="E19" s="8">
        <f>C19</f>
        <v>2001834.2429064927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omkostninger'!C9</f>
        <v>134000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omkostninger'!C14</f>
        <v>1793158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omkostninger'!C20</f>
        <v>39000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omkostninger'!C26</f>
        <v>40492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servicemål'!C8</f>
        <v>50000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servicemål'!C14</f>
        <v>-50000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35000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39340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2080990</v>
      </c>
      <c r="D29" s="79" t="s">
        <v>0</v>
      </c>
      <c r="E29" s="6">
        <f>C29</f>
        <v>2080990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-586937.4</v>
      </c>
      <c r="D31" s="79" t="s">
        <v>0</v>
      </c>
      <c r="E31" s="10">
        <f>C31</f>
        <v>-586937.4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520803.41821822757</v>
      </c>
      <c r="D33" s="79" t="s">
        <v>0</v>
      </c>
      <c r="E33" s="12">
        <f>C33</f>
        <v>520803.41821822757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5109581.7352563106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274603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18.607159190745588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12.077157697681054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Andelsselskabet Ejby Vandværk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V001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6" t="s">
        <v>125</v>
      </c>
      <c r="C4" s="256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1097060.3032840702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1097060.3032840702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1097060.3032840702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-4168.8291524794668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Andelsselskabet Ejby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V001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124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1013464.3081738241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1092891.4741315907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1097060.3032840702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0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Andelsselskabet Ejby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V001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123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54338138.895196557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1397584.6295731594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1397584.6295731594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6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Andelsselskabet Ejby Vandværk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V001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7" t="s">
        <v>127</v>
      </c>
      <c r="C4" s="257"/>
      <c r="D4" s="257"/>
      <c r="E4" s="257"/>
      <c r="F4" s="257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8" t="s">
        <v>52</v>
      </c>
      <c r="G7" s="258"/>
      <c r="H7" s="26"/>
    </row>
    <row r="8" spans="1:8" s="148" customFormat="1" x14ac:dyDescent="0.25">
      <c r="A8" s="26"/>
      <c r="B8" s="29" t="s">
        <v>179</v>
      </c>
      <c r="C8" s="30" t="s">
        <v>180</v>
      </c>
      <c r="D8" s="31" t="s">
        <v>181</v>
      </c>
      <c r="E8" s="34">
        <v>57456</v>
      </c>
      <c r="F8" s="34">
        <f t="shared" ref="F8" si="0">E8/D8</f>
        <v>5745.6</v>
      </c>
      <c r="G8" s="35" t="s">
        <v>0</v>
      </c>
      <c r="H8" s="26"/>
    </row>
    <row r="9" spans="1:8" s="148" customFormat="1" x14ac:dyDescent="0.25">
      <c r="A9" s="26"/>
      <c r="B9" s="29" t="s">
        <v>182</v>
      </c>
      <c r="C9" s="30" t="s">
        <v>180</v>
      </c>
      <c r="D9" s="31" t="s">
        <v>181</v>
      </c>
      <c r="E9" s="34">
        <v>326000</v>
      </c>
      <c r="F9" s="34">
        <f t="shared" ref="F9:F15" si="1">E9/D9</f>
        <v>32600</v>
      </c>
      <c r="G9" s="35" t="s">
        <v>0</v>
      </c>
      <c r="H9" s="26"/>
    </row>
    <row r="10" spans="1:8" s="148" customFormat="1" x14ac:dyDescent="0.25">
      <c r="A10" s="26"/>
      <c r="B10" s="29" t="s">
        <v>183</v>
      </c>
      <c r="C10" s="30" t="s">
        <v>180</v>
      </c>
      <c r="D10" s="31" t="s">
        <v>184</v>
      </c>
      <c r="E10" s="34">
        <v>496865</v>
      </c>
      <c r="F10" s="34">
        <f t="shared" si="1"/>
        <v>6624.8666666666668</v>
      </c>
      <c r="G10" s="35" t="s">
        <v>0</v>
      </c>
      <c r="H10" s="26"/>
    </row>
    <row r="11" spans="1:8" s="148" customFormat="1" x14ac:dyDescent="0.25">
      <c r="A11" s="26"/>
      <c r="B11" s="29" t="s">
        <v>185</v>
      </c>
      <c r="C11" s="30" t="s">
        <v>180</v>
      </c>
      <c r="D11" s="31" t="s">
        <v>186</v>
      </c>
      <c r="E11" s="34">
        <v>38106</v>
      </c>
      <c r="F11" s="34">
        <f t="shared" si="1"/>
        <v>1524.24</v>
      </c>
      <c r="G11" s="35" t="s">
        <v>0</v>
      </c>
      <c r="H11" s="26"/>
    </row>
    <row r="12" spans="1:8" s="148" customFormat="1" x14ac:dyDescent="0.25">
      <c r="A12" s="26"/>
      <c r="B12" s="29" t="s">
        <v>187</v>
      </c>
      <c r="C12" s="30" t="s">
        <v>180</v>
      </c>
      <c r="D12" s="31" t="s">
        <v>186</v>
      </c>
      <c r="E12" s="34">
        <v>24881</v>
      </c>
      <c r="F12" s="34">
        <f t="shared" si="1"/>
        <v>995.24</v>
      </c>
      <c r="G12" s="35" t="s">
        <v>0</v>
      </c>
      <c r="H12" s="26"/>
    </row>
    <row r="13" spans="1:8" s="148" customFormat="1" x14ac:dyDescent="0.25">
      <c r="A13" s="26"/>
      <c r="B13" s="29" t="s">
        <v>188</v>
      </c>
      <c r="C13" s="30" t="s">
        <v>180</v>
      </c>
      <c r="D13" s="31" t="s">
        <v>184</v>
      </c>
      <c r="E13" s="34">
        <v>2477010</v>
      </c>
      <c r="F13" s="34">
        <f t="shared" si="1"/>
        <v>33026.800000000003</v>
      </c>
      <c r="G13" s="35" t="s">
        <v>0</v>
      </c>
      <c r="H13" s="26"/>
    </row>
    <row r="14" spans="1:8" s="148" customFormat="1" x14ac:dyDescent="0.25">
      <c r="A14" s="26"/>
      <c r="B14" s="29" t="s">
        <v>189</v>
      </c>
      <c r="C14" s="30" t="s">
        <v>180</v>
      </c>
      <c r="D14" s="31" t="s">
        <v>181</v>
      </c>
      <c r="E14" s="34">
        <v>864389</v>
      </c>
      <c r="F14" s="34">
        <f t="shared" si="1"/>
        <v>86438.9</v>
      </c>
      <c r="G14" s="35" t="s">
        <v>0</v>
      </c>
      <c r="H14" s="26"/>
    </row>
    <row r="15" spans="1:8" s="148" customFormat="1" x14ac:dyDescent="0.25">
      <c r="A15" s="26"/>
      <c r="B15" s="29" t="s">
        <v>179</v>
      </c>
      <c r="C15" s="30" t="s">
        <v>180</v>
      </c>
      <c r="D15" s="31" t="s">
        <v>181</v>
      </c>
      <c r="E15" s="34">
        <v>16657</v>
      </c>
      <c r="F15" s="34">
        <f t="shared" si="1"/>
        <v>1665.7</v>
      </c>
      <c r="G15" s="35" t="s">
        <v>0</v>
      </c>
      <c r="H15" s="26"/>
    </row>
    <row r="16" spans="1:8" s="148" customFormat="1" x14ac:dyDescent="0.25">
      <c r="A16" s="26"/>
      <c r="B16" s="23" t="s">
        <v>71</v>
      </c>
      <c r="C16" s="158"/>
      <c r="D16" s="158"/>
      <c r="E16" s="158"/>
      <c r="F16" s="36">
        <f>SUM(F8:F15)</f>
        <v>168621.34666666668</v>
      </c>
      <c r="G16" s="37" t="s">
        <v>0</v>
      </c>
      <c r="H16" s="26"/>
    </row>
    <row r="17" spans="1:8" s="148" customFormat="1" x14ac:dyDescent="0.25">
      <c r="A17" s="26"/>
      <c r="B17" s="107" t="s">
        <v>133</v>
      </c>
      <c r="C17" s="159"/>
      <c r="D17" s="159"/>
      <c r="E17" s="159"/>
      <c r="F17" s="66">
        <v>155918.90666666665</v>
      </c>
      <c r="G17" s="37" t="s">
        <v>0</v>
      </c>
      <c r="H17" s="26"/>
    </row>
    <row r="18" spans="1:8" s="148" customFormat="1" x14ac:dyDescent="0.25">
      <c r="A18" s="26"/>
      <c r="B18" s="39" t="s">
        <v>68</v>
      </c>
      <c r="C18" s="160"/>
      <c r="D18" s="160"/>
      <c r="E18" s="161"/>
      <c r="F18" s="38">
        <f>F16+F17</f>
        <v>324540.2533333333</v>
      </c>
      <c r="G18" s="38" t="s">
        <v>0</v>
      </c>
      <c r="H18" s="26"/>
    </row>
    <row r="19" spans="1:8" s="148" customFormat="1" x14ac:dyDescent="0.25">
      <c r="A19" s="26"/>
      <c r="B19" s="26"/>
      <c r="C19" s="26"/>
      <c r="D19" s="26"/>
      <c r="E19" s="26"/>
      <c r="F19" s="26"/>
      <c r="G19" s="26"/>
      <c r="H19" s="26"/>
    </row>
    <row r="20" spans="1:8" s="148" customFormat="1" x14ac:dyDescent="0.25">
      <c r="A20" s="26"/>
      <c r="B20" s="26"/>
      <c r="C20" s="26"/>
      <c r="D20" s="26"/>
      <c r="E20" s="26"/>
      <c r="F20" s="26"/>
      <c r="G20" s="26"/>
      <c r="H20" s="26"/>
    </row>
    <row r="21" spans="1:8" s="148" customFormat="1" x14ac:dyDescent="0.25">
      <c r="A21" s="26"/>
      <c r="B21" s="26"/>
      <c r="C21" s="26"/>
      <c r="D21" s="26"/>
      <c r="E21" s="26"/>
      <c r="F21" s="26"/>
      <c r="G21" s="26"/>
      <c r="H21" s="26"/>
    </row>
    <row r="22" spans="1:8" s="148" customFormat="1" hidden="1" x14ac:dyDescent="0.25"/>
    <row r="23" spans="1:8" s="148" customFormat="1" hidden="1" x14ac:dyDescent="0.25"/>
    <row r="24" spans="1:8" s="148" customFormat="1" hidden="1" x14ac:dyDescent="0.25"/>
    <row r="25" spans="1:8" s="148" customFormat="1" ht="14.45" hidden="1" customHeight="1" x14ac:dyDescent="0.25"/>
    <row r="26" spans="1:8" s="148" customFormat="1" ht="14.4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t="15" hidden="1" customHeight="1" x14ac:dyDescent="0.25"/>
    <row r="30" spans="1:8" s="148" customFormat="1" ht="15" hidden="1" customHeight="1" x14ac:dyDescent="0.25"/>
    <row r="31" spans="1:8" s="148" customFormat="1" ht="15" hidden="1" customHeight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Andelsselskabet Ejby Vandværk</v>
      </c>
      <c r="B1" s="162"/>
      <c r="C1" s="162"/>
      <c r="D1" s="162"/>
      <c r="E1" s="162"/>
    </row>
    <row r="2" spans="1:5" x14ac:dyDescent="0.25">
      <c r="A2" s="1" t="str">
        <f>'1. Forside'!A2</f>
        <v>V001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6" t="s">
        <v>122</v>
      </c>
      <c r="C4" s="256"/>
      <c r="D4" s="256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77400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164666.66666666666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investeringer'!F16</f>
        <v>168621.34666666668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95176.026666666701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32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Andelsselskabet Ejby Vandværk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V001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6" t="s">
        <v>121</v>
      </c>
      <c r="C4" s="256"/>
      <c r="D4" s="256"/>
      <c r="E4" s="256"/>
      <c r="F4" s="256"/>
      <c r="G4" s="256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8" t="s">
        <v>56</v>
      </c>
      <c r="G7" s="258"/>
      <c r="H7" s="26"/>
    </row>
    <row r="8" spans="1:8" s="148" customFormat="1" x14ac:dyDescent="0.25">
      <c r="A8" s="26"/>
      <c r="B8" s="29" t="s">
        <v>182</v>
      </c>
      <c r="C8" s="30" t="s">
        <v>196</v>
      </c>
      <c r="D8" s="31" t="s">
        <v>181</v>
      </c>
      <c r="E8" s="32">
        <v>200000</v>
      </c>
      <c r="F8" s="45">
        <f>E8/D8</f>
        <v>20000</v>
      </c>
      <c r="G8" s="35" t="s">
        <v>0</v>
      </c>
      <c r="H8" s="26"/>
    </row>
    <row r="9" spans="1:8" s="148" customFormat="1" x14ac:dyDescent="0.25">
      <c r="A9" s="26"/>
      <c r="B9" s="29" t="s">
        <v>187</v>
      </c>
      <c r="C9" s="30" t="s">
        <v>196</v>
      </c>
      <c r="D9" s="31" t="s">
        <v>186</v>
      </c>
      <c r="E9" s="32">
        <v>150000</v>
      </c>
      <c r="F9" s="45">
        <f t="shared" ref="F9:F22" si="0">E9/D9</f>
        <v>6000</v>
      </c>
      <c r="G9" s="35" t="s">
        <v>0</v>
      </c>
      <c r="H9" s="26"/>
    </row>
    <row r="10" spans="1:8" s="148" customFormat="1" x14ac:dyDescent="0.25">
      <c r="A10" s="26"/>
      <c r="B10" s="29" t="s">
        <v>197</v>
      </c>
      <c r="C10" s="30" t="s">
        <v>196</v>
      </c>
      <c r="D10" s="31" t="s">
        <v>181</v>
      </c>
      <c r="E10" s="32">
        <v>70000</v>
      </c>
      <c r="F10" s="45">
        <f t="shared" si="0"/>
        <v>7000</v>
      </c>
      <c r="G10" s="35" t="s">
        <v>0</v>
      </c>
      <c r="H10" s="26"/>
    </row>
    <row r="11" spans="1:8" s="148" customFormat="1" x14ac:dyDescent="0.25">
      <c r="A11" s="26"/>
      <c r="B11" s="29" t="s">
        <v>198</v>
      </c>
      <c r="C11" s="30" t="s">
        <v>196</v>
      </c>
      <c r="D11" s="31" t="s">
        <v>184</v>
      </c>
      <c r="E11" s="32">
        <v>250000</v>
      </c>
      <c r="F11" s="45">
        <f t="shared" si="0"/>
        <v>3333.3333333333335</v>
      </c>
      <c r="G11" s="35" t="s">
        <v>0</v>
      </c>
      <c r="H11" s="26"/>
    </row>
    <row r="12" spans="1:8" s="148" customFormat="1" x14ac:dyDescent="0.25">
      <c r="A12" s="26"/>
      <c r="B12" s="29" t="s">
        <v>199</v>
      </c>
      <c r="C12" s="30" t="s">
        <v>196</v>
      </c>
      <c r="D12" s="31" t="s">
        <v>186</v>
      </c>
      <c r="E12" s="32">
        <v>150000</v>
      </c>
      <c r="F12" s="45">
        <f t="shared" si="0"/>
        <v>6000</v>
      </c>
      <c r="G12" s="35" t="s">
        <v>0</v>
      </c>
      <c r="H12" s="26"/>
    </row>
    <row r="13" spans="1:8" s="148" customFormat="1" x14ac:dyDescent="0.25">
      <c r="A13" s="26"/>
      <c r="B13" s="29" t="s">
        <v>200</v>
      </c>
      <c r="C13" s="30" t="s">
        <v>196</v>
      </c>
      <c r="D13" s="31" t="s">
        <v>184</v>
      </c>
      <c r="E13" s="32">
        <v>30000</v>
      </c>
      <c r="F13" s="45">
        <f t="shared" si="0"/>
        <v>400</v>
      </c>
      <c r="G13" s="35" t="s">
        <v>0</v>
      </c>
      <c r="H13" s="26"/>
    </row>
    <row r="14" spans="1:8" s="148" customFormat="1" x14ac:dyDescent="0.25">
      <c r="A14" s="26"/>
      <c r="B14" s="29" t="s">
        <v>188</v>
      </c>
      <c r="C14" s="30" t="s">
        <v>196</v>
      </c>
      <c r="D14" s="31" t="s">
        <v>184</v>
      </c>
      <c r="E14" s="32">
        <v>560000</v>
      </c>
      <c r="F14" s="45">
        <f t="shared" si="0"/>
        <v>7466.666666666667</v>
      </c>
      <c r="G14" s="35" t="s">
        <v>0</v>
      </c>
      <c r="H14" s="26"/>
    </row>
    <row r="15" spans="1:8" s="148" customFormat="1" x14ac:dyDescent="0.25">
      <c r="A15" s="26"/>
      <c r="B15" s="29" t="s">
        <v>201</v>
      </c>
      <c r="C15" s="30" t="s">
        <v>196</v>
      </c>
      <c r="D15" s="31" t="s">
        <v>184</v>
      </c>
      <c r="E15" s="32">
        <v>100000</v>
      </c>
      <c r="F15" s="45">
        <f t="shared" si="0"/>
        <v>1333.3333333333333</v>
      </c>
      <c r="G15" s="35" t="s">
        <v>0</v>
      </c>
      <c r="H15" s="26"/>
    </row>
    <row r="16" spans="1:8" s="148" customFormat="1" x14ac:dyDescent="0.25">
      <c r="A16" s="26"/>
      <c r="B16" s="29" t="s">
        <v>189</v>
      </c>
      <c r="C16" s="30" t="s">
        <v>196</v>
      </c>
      <c r="D16" s="31" t="s">
        <v>181</v>
      </c>
      <c r="E16" s="32">
        <v>850000</v>
      </c>
      <c r="F16" s="45">
        <f t="shared" si="0"/>
        <v>85000</v>
      </c>
      <c r="G16" s="35" t="s">
        <v>0</v>
      </c>
      <c r="H16" s="26"/>
    </row>
    <row r="17" spans="1:8" s="148" customFormat="1" x14ac:dyDescent="0.25">
      <c r="A17" s="26"/>
      <c r="B17" s="29" t="s">
        <v>202</v>
      </c>
      <c r="C17" s="30" t="s">
        <v>196</v>
      </c>
      <c r="D17" s="31" t="s">
        <v>203</v>
      </c>
      <c r="E17" s="32">
        <v>80000</v>
      </c>
      <c r="F17" s="45">
        <f t="shared" si="0"/>
        <v>2666.6666666666665</v>
      </c>
      <c r="G17" s="35" t="s">
        <v>0</v>
      </c>
      <c r="H17" s="26"/>
    </row>
    <row r="18" spans="1:8" s="148" customFormat="1" x14ac:dyDescent="0.25">
      <c r="A18" s="26"/>
      <c r="B18" s="29" t="s">
        <v>188</v>
      </c>
      <c r="C18" s="30" t="s">
        <v>204</v>
      </c>
      <c r="D18" s="31" t="s">
        <v>184</v>
      </c>
      <c r="E18" s="32">
        <v>750000</v>
      </c>
      <c r="F18" s="45">
        <f t="shared" si="0"/>
        <v>10000</v>
      </c>
      <c r="G18" s="35" t="s">
        <v>0</v>
      </c>
      <c r="H18" s="26"/>
    </row>
    <row r="19" spans="1:8" s="148" customFormat="1" x14ac:dyDescent="0.25">
      <c r="A19" s="26"/>
      <c r="B19" s="29" t="s">
        <v>201</v>
      </c>
      <c r="C19" s="30" t="s">
        <v>204</v>
      </c>
      <c r="D19" s="31" t="s">
        <v>184</v>
      </c>
      <c r="E19" s="32">
        <v>100000</v>
      </c>
      <c r="F19" s="45">
        <f t="shared" si="0"/>
        <v>1333.3333333333333</v>
      </c>
      <c r="G19" s="35" t="s">
        <v>0</v>
      </c>
      <c r="H19" s="26"/>
    </row>
    <row r="20" spans="1:8" s="148" customFormat="1" x14ac:dyDescent="0.25">
      <c r="A20" s="26"/>
      <c r="B20" s="29" t="s">
        <v>199</v>
      </c>
      <c r="C20" s="30" t="s">
        <v>204</v>
      </c>
      <c r="D20" s="31" t="s">
        <v>186</v>
      </c>
      <c r="E20" s="32">
        <v>800000</v>
      </c>
      <c r="F20" s="45">
        <f t="shared" si="0"/>
        <v>32000</v>
      </c>
      <c r="G20" s="35" t="s">
        <v>0</v>
      </c>
      <c r="H20" s="26"/>
    </row>
    <row r="21" spans="1:8" s="148" customFormat="1" x14ac:dyDescent="0.25">
      <c r="A21" s="26"/>
      <c r="B21" s="29" t="s">
        <v>183</v>
      </c>
      <c r="C21" s="30" t="s">
        <v>204</v>
      </c>
      <c r="D21" s="31" t="s">
        <v>184</v>
      </c>
      <c r="E21" s="32">
        <v>100000</v>
      </c>
      <c r="F21" s="45">
        <f t="shared" si="0"/>
        <v>1333.3333333333333</v>
      </c>
      <c r="G21" s="35" t="s">
        <v>0</v>
      </c>
      <c r="H21" s="26"/>
    </row>
    <row r="22" spans="1:8" s="148" customFormat="1" x14ac:dyDescent="0.25">
      <c r="A22" s="26"/>
      <c r="B22" s="29" t="s">
        <v>198</v>
      </c>
      <c r="C22" s="30" t="s">
        <v>204</v>
      </c>
      <c r="D22" s="31" t="s">
        <v>184</v>
      </c>
      <c r="E22" s="32">
        <v>50000</v>
      </c>
      <c r="F22" s="45">
        <f t="shared" si="0"/>
        <v>666.66666666666663</v>
      </c>
      <c r="G22" s="35" t="s">
        <v>0</v>
      </c>
      <c r="H22" s="26"/>
    </row>
    <row r="23" spans="1:8" s="148" customFormat="1" x14ac:dyDescent="0.25">
      <c r="A23" s="26"/>
      <c r="B23" s="109" t="s">
        <v>72</v>
      </c>
      <c r="C23" s="165"/>
      <c r="D23" s="166"/>
      <c r="E23" s="167"/>
      <c r="F23" s="46">
        <f>SUMIF(C8:C22,"2015",F8:F22)</f>
        <v>139200</v>
      </c>
      <c r="G23" s="47" t="s">
        <v>0</v>
      </c>
      <c r="H23" s="26"/>
    </row>
    <row r="24" spans="1:8" s="148" customFormat="1" x14ac:dyDescent="0.25">
      <c r="A24" s="26"/>
      <c r="B24" s="107" t="s">
        <v>131</v>
      </c>
      <c r="C24" s="168"/>
      <c r="D24" s="169"/>
      <c r="E24" s="170"/>
      <c r="F24" s="46">
        <f>SUMIF(C8:C22,"2016",F8:F22)</f>
        <v>45333.333333333336</v>
      </c>
      <c r="G24" s="47" t="s">
        <v>0</v>
      </c>
      <c r="H24" s="26"/>
    </row>
    <row r="25" spans="1:8" s="148" customFormat="1" x14ac:dyDescent="0.25">
      <c r="A25" s="26"/>
      <c r="B25" s="50" t="s">
        <v>36</v>
      </c>
      <c r="C25" s="171"/>
      <c r="D25" s="172"/>
      <c r="E25" s="172"/>
      <c r="F25" s="48">
        <f>F23+F24</f>
        <v>184533.33333333334</v>
      </c>
      <c r="G25" s="49" t="s">
        <v>0</v>
      </c>
      <c r="H25" s="26"/>
    </row>
    <row r="26" spans="1:8" s="148" customFormat="1" x14ac:dyDescent="0.25">
      <c r="A26" s="26"/>
      <c r="B26" s="26"/>
      <c r="C26" s="164"/>
      <c r="D26" s="26"/>
      <c r="E26" s="26"/>
      <c r="F26" s="26"/>
      <c r="G26" s="26"/>
      <c r="H26" s="26"/>
    </row>
    <row r="27" spans="1:8" s="148" customFormat="1" x14ac:dyDescent="0.25">
      <c r="A27" s="26"/>
      <c r="B27" s="26"/>
      <c r="C27" s="164"/>
      <c r="D27" s="26"/>
      <c r="E27" s="26"/>
      <c r="F27" s="26"/>
      <c r="G27" s="26"/>
      <c r="H27" s="26"/>
    </row>
    <row r="28" spans="1:8" s="148" customFormat="1" x14ac:dyDescent="0.25">
      <c r="A28" s="26"/>
      <c r="B28" s="26"/>
      <c r="C28" s="164"/>
      <c r="D28" s="26"/>
      <c r="E28" s="26"/>
      <c r="F28" s="173"/>
      <c r="G28" s="173"/>
      <c r="H28" s="26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t="12" hidden="1" customHeight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s="148" customFormat="1" hidden="1" x14ac:dyDescent="0.25">
      <c r="C124" s="174"/>
    </row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Andelsselskabet Ejby Vandværk</v>
      </c>
      <c r="B1" s="56"/>
      <c r="C1" s="56"/>
      <c r="D1" s="176"/>
      <c r="E1" s="56"/>
    </row>
    <row r="2" spans="1:5" x14ac:dyDescent="0.25">
      <c r="A2" s="220" t="str">
        <f>'1. Forside'!A2</f>
        <v>V001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59" t="s">
        <v>120</v>
      </c>
      <c r="C4" s="259"/>
      <c r="D4" s="259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34000</v>
      </c>
      <c r="D7" s="181" t="s">
        <v>0</v>
      </c>
      <c r="E7" s="56"/>
    </row>
    <row r="8" spans="1:5" x14ac:dyDescent="0.25">
      <c r="A8" s="56"/>
      <c r="B8" s="206" t="s">
        <v>194</v>
      </c>
      <c r="C8" s="51">
        <v>100000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134000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177</v>
      </c>
      <c r="C12" s="178"/>
      <c r="D12" s="179"/>
      <c r="E12" s="56"/>
    </row>
    <row r="13" spans="1:5" x14ac:dyDescent="0.25">
      <c r="A13" s="56"/>
      <c r="B13" s="53" t="s">
        <v>178</v>
      </c>
      <c r="C13" s="180">
        <v>1793158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1793158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0" t="s">
        <v>141</v>
      </c>
      <c r="C17" s="261"/>
      <c r="D17" s="262"/>
      <c r="E17" s="56"/>
    </row>
    <row r="18" spans="1:5" x14ac:dyDescent="0.25">
      <c r="A18" s="56"/>
      <c r="B18" s="53" t="s">
        <v>70</v>
      </c>
      <c r="C18" s="51">
        <v>13000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26000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39000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3" t="s">
        <v>142</v>
      </c>
      <c r="C23" s="264"/>
      <c r="D23" s="265"/>
      <c r="E23" s="56"/>
    </row>
    <row r="24" spans="1:5" x14ac:dyDescent="0.25">
      <c r="A24" s="56"/>
      <c r="B24" s="108" t="s">
        <v>143</v>
      </c>
      <c r="C24" s="19">
        <v>1930842</v>
      </c>
      <c r="D24" s="58" t="s">
        <v>0</v>
      </c>
      <c r="E24" s="56"/>
    </row>
    <row r="25" spans="1:5" x14ac:dyDescent="0.25">
      <c r="A25" s="56"/>
      <c r="B25" s="108" t="s">
        <v>144</v>
      </c>
      <c r="C25" s="40">
        <v>1890350</v>
      </c>
      <c r="D25" s="58" t="s">
        <v>0</v>
      </c>
      <c r="E25" s="56"/>
    </row>
    <row r="26" spans="1:5" x14ac:dyDescent="0.25">
      <c r="A26" s="56"/>
      <c r="B26" s="28" t="s">
        <v>145</v>
      </c>
      <c r="C26" s="55">
        <f>C24-C25</f>
        <v>40492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Rikke Leerberg Jørgensen</cp:lastModifiedBy>
  <cp:lastPrinted>2015-05-11T13:46:52Z</cp:lastPrinted>
  <dcterms:created xsi:type="dcterms:W3CDTF">2014-01-17T08:54:17Z</dcterms:created>
  <dcterms:modified xsi:type="dcterms:W3CDTF">2015-08-12T13:00:30Z</dcterms:modified>
</cp:coreProperties>
</file>