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Periodevise driftsomkostninger" sheetId="28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4" i="12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9" i="12" s="1"/>
  <c r="B10" i="12" s="1"/>
  <c r="H3" i="17"/>
  <c r="B3" i="12" s="1"/>
  <c r="I2" i="15"/>
  <c r="K2" i="15" s="1"/>
  <c r="B2" i="12" s="1"/>
  <c r="B5" i="12" l="1"/>
  <c r="B14" i="12" l="1"/>
  <c r="B16" i="12" s="1"/>
</calcChain>
</file>

<file path=xl/sharedStrings.xml><?xml version="1.0" encoding="utf-8"?>
<sst xmlns="http://schemas.openxmlformats.org/spreadsheetml/2006/main" count="102" uniqueCount="70">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</sst>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6" customFormat="1" ht="15.75" thickBot="1" x14ac:dyDescent="0.3">
      <c r="A1" s="20" t="s">
        <v>6</v>
      </c>
      <c r="B1" s="20" t="s">
        <v>7</v>
      </c>
    </row>
    <row r="2" spans="1:3" x14ac:dyDescent="0.25">
      <c r="A2" s="5" t="s">
        <v>5</v>
      </c>
      <c r="B2" s="35">
        <f>'Faktiske driftsomkostninger'!K2</f>
        <v>30225872.388969332</v>
      </c>
      <c r="C2" t="s">
        <v>10</v>
      </c>
    </row>
    <row r="3" spans="1:3" s="2" customFormat="1" x14ac:dyDescent="0.25">
      <c r="A3" s="6" t="s">
        <v>8</v>
      </c>
      <c r="B3" s="36">
        <f>'Revisorerklæringer mm.'!H3</f>
        <v>142650.38319999998</v>
      </c>
      <c r="C3" t="s">
        <v>10</v>
      </c>
    </row>
    <row r="4" spans="1:3" s="28" customFormat="1" x14ac:dyDescent="0.25">
      <c r="A4" s="5" t="s">
        <v>48</v>
      </c>
      <c r="B4" s="35">
        <f>'Periodevise driftsomkostninger'!B2</f>
        <v>1443047.9308639213</v>
      </c>
      <c r="C4" s="3" t="s">
        <v>10</v>
      </c>
    </row>
    <row r="5" spans="1:3" s="28" customFormat="1" x14ac:dyDescent="0.25">
      <c r="A5" s="4" t="s">
        <v>11</v>
      </c>
      <c r="B5" s="48">
        <f>SUM(B2:B4)</f>
        <v>31811570.703033254</v>
      </c>
      <c r="C5" s="57" t="s">
        <v>10</v>
      </c>
    </row>
    <row r="6" spans="1:3" x14ac:dyDescent="0.25">
      <c r="A6" s="47" t="s">
        <v>0</v>
      </c>
      <c r="B6" s="38">
        <f>Investeringer!E3</f>
        <v>57696956.31463021</v>
      </c>
      <c r="C6" s="25" t="s">
        <v>10</v>
      </c>
    </row>
    <row r="7" spans="1:3" x14ac:dyDescent="0.25">
      <c r="A7" s="5" t="s">
        <v>1</v>
      </c>
      <c r="B7" s="35">
        <f>Investeringer!F3</f>
        <v>11419745.246703474</v>
      </c>
      <c r="C7" t="s">
        <v>10</v>
      </c>
    </row>
    <row r="8" spans="1:3" x14ac:dyDescent="0.25">
      <c r="A8" s="5" t="s">
        <v>2</v>
      </c>
      <c r="B8" s="35">
        <f>Investeringer!G3</f>
        <v>2857566.666666667</v>
      </c>
      <c r="C8" t="s">
        <v>10</v>
      </c>
    </row>
    <row r="9" spans="1:3" s="24" customFormat="1" x14ac:dyDescent="0.25">
      <c r="A9" s="5" t="s">
        <v>4</v>
      </c>
      <c r="B9" s="35">
        <f>'Finansielle omkostninger'!M3</f>
        <v>957845.65</v>
      </c>
      <c r="C9" t="s">
        <v>10</v>
      </c>
    </row>
    <row r="10" spans="1:3" s="24" customFormat="1" x14ac:dyDescent="0.25">
      <c r="A10" s="4" t="s">
        <v>44</v>
      </c>
      <c r="B10" s="48">
        <f>SUM(B6:B9)</f>
        <v>72932113.878000364</v>
      </c>
      <c r="C10" s="57" t="s">
        <v>10</v>
      </c>
    </row>
    <row r="11" spans="1:3" s="24" customFormat="1" x14ac:dyDescent="0.25">
      <c r="A11" s="5" t="s">
        <v>9</v>
      </c>
      <c r="B11" s="35">
        <f>'Ikke-påvirkelige omkostninger'!M2</f>
        <v>3595057.1399999997</v>
      </c>
      <c r="C11" t="s">
        <v>10</v>
      </c>
    </row>
    <row r="12" spans="1:3" s="24" customFormat="1" x14ac:dyDescent="0.25">
      <c r="A12" s="4" t="s">
        <v>67</v>
      </c>
      <c r="B12" s="48">
        <f>SUM(B11:B11)</f>
        <v>3595057.1399999997</v>
      </c>
      <c r="C12" s="57" t="s">
        <v>10</v>
      </c>
    </row>
    <row r="13" spans="1:3" x14ac:dyDescent="0.25">
      <c r="A13" s="1"/>
      <c r="B13" s="35"/>
    </row>
    <row r="14" spans="1:3" ht="15.75" thickBot="1" x14ac:dyDescent="0.3">
      <c r="A14" s="29" t="s">
        <v>56</v>
      </c>
      <c r="B14" s="37">
        <f>SUM(B5,B10,B12)</f>
        <v>108338741.72103362</v>
      </c>
      <c r="C14" s="29" t="s">
        <v>3</v>
      </c>
    </row>
    <row r="15" spans="1:3" ht="15.75" thickTop="1" x14ac:dyDescent="0.25"/>
    <row r="16" spans="1:3" ht="15.75" thickBot="1" x14ac:dyDescent="0.3">
      <c r="A16" s="29" t="s">
        <v>50</v>
      </c>
      <c r="B16" s="37">
        <f>B14*Pristalsregulering!C8*Pristalsregulering!C9</f>
        <v>109297728.09467536</v>
      </c>
      <c r="C16" s="29" t="s">
        <v>3</v>
      </c>
    </row>
    <row r="17" spans="2:2" ht="15.75" hidden="1" thickTop="1" x14ac:dyDescent="0.25">
      <c r="B17" s="56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4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4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5" customFormat="1" ht="60.75" thickBot="1" x14ac:dyDescent="0.3">
      <c r="A1" s="53" t="s">
        <v>12</v>
      </c>
      <c r="B1" s="54" t="s">
        <v>13</v>
      </c>
      <c r="C1" s="54" t="s">
        <v>57</v>
      </c>
      <c r="D1" s="54" t="s">
        <v>58</v>
      </c>
      <c r="E1" s="54" t="s">
        <v>51</v>
      </c>
      <c r="F1" s="52" t="s">
        <v>59</v>
      </c>
      <c r="G1" s="52" t="s">
        <v>68</v>
      </c>
      <c r="H1" s="52" t="s">
        <v>60</v>
      </c>
      <c r="I1" s="52" t="s">
        <v>45</v>
      </c>
      <c r="J1" s="14" t="s">
        <v>61</v>
      </c>
      <c r="K1" s="14" t="s">
        <v>62</v>
      </c>
    </row>
    <row r="2" spans="1:11" s="25" customFormat="1" ht="15.75" thickTop="1" x14ac:dyDescent="0.25">
      <c r="A2" s="30">
        <v>2015</v>
      </c>
      <c r="B2" s="49">
        <v>30013234.57</v>
      </c>
      <c r="C2" s="49">
        <v>0</v>
      </c>
      <c r="D2" s="49">
        <f>B2+C2</f>
        <v>30013234.57</v>
      </c>
      <c r="E2" s="50">
        <f>D2</f>
        <v>30013234.57</v>
      </c>
      <c r="F2" s="49">
        <v>34247144.510339618</v>
      </c>
      <c r="G2" s="49">
        <v>1489253.3482903419</v>
      </c>
      <c r="H2" s="49">
        <f>F2-G2</f>
        <v>32757891.162049275</v>
      </c>
      <c r="I2" s="49">
        <f>AVERAGEIF(E2:E4,"&lt;&gt;0")</f>
        <v>30225872.388969332</v>
      </c>
      <c r="J2" s="49">
        <v>25663087.514501702</v>
      </c>
      <c r="K2" s="39">
        <f>IF(H2&gt;I2,IF(I2&gt;J2,I2,J2),H2)</f>
        <v>30225872.388969332</v>
      </c>
    </row>
    <row r="3" spans="1:11" s="25" customFormat="1" x14ac:dyDescent="0.25">
      <c r="A3" s="30">
        <v>2014</v>
      </c>
      <c r="B3" s="49">
        <v>29335966</v>
      </c>
      <c r="C3" s="49"/>
      <c r="D3" s="49">
        <f t="shared" ref="D3:D4" si="0">B3+C3</f>
        <v>29335966</v>
      </c>
      <c r="E3" s="50">
        <f>D3*Pristalsregulering!C7</f>
        <v>29359434.772799999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30">
        <v>2013</v>
      </c>
      <c r="B4" s="49">
        <v>30817659</v>
      </c>
      <c r="C4" s="49"/>
      <c r="D4" s="49">
        <f t="shared" si="0"/>
        <v>30817659</v>
      </c>
      <c r="E4" s="50">
        <f>D4*Pristalsregulering!$C$6*Pristalsregulering!$C$7</f>
        <v>31304947.824107993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16.140625" style="27" bestFit="1" customWidth="1"/>
    <col min="3" max="3" width="24.28515625" style="27" bestFit="1" customWidth="1"/>
    <col min="4" max="4" width="15.7109375" style="27" customWidth="1"/>
    <col min="5" max="5" width="16.140625" style="27" bestFit="1" customWidth="1"/>
    <col min="6" max="6" width="24.28515625" style="27" bestFit="1" customWidth="1"/>
    <col min="7" max="8" width="15.7109375" style="27" customWidth="1"/>
    <col min="9" max="9" width="9.140625" style="27" hidden="1" customWidth="1"/>
    <col min="10" max="16384" width="9.140625" style="27" hidden="1"/>
  </cols>
  <sheetData>
    <row r="1" spans="1:8" ht="15.75" thickBot="1" x14ac:dyDescent="0.3">
      <c r="A1" s="32"/>
      <c r="B1" s="66" t="s">
        <v>21</v>
      </c>
      <c r="C1" s="67"/>
      <c r="D1" s="67"/>
      <c r="E1" s="68" t="s">
        <v>52</v>
      </c>
      <c r="F1" s="69"/>
      <c r="G1" s="70"/>
      <c r="H1" s="31"/>
    </row>
    <row r="2" spans="1:8" s="23" customFormat="1" ht="15.75" thickTop="1" x14ac:dyDescent="0.25">
      <c r="A2" s="21" t="s">
        <v>12</v>
      </c>
      <c r="B2" s="19" t="s">
        <v>22</v>
      </c>
      <c r="C2" s="22" t="s">
        <v>23</v>
      </c>
      <c r="D2" s="22" t="s">
        <v>24</v>
      </c>
      <c r="E2" s="19" t="s">
        <v>22</v>
      </c>
      <c r="F2" s="22" t="s">
        <v>23</v>
      </c>
      <c r="G2" s="46" t="s">
        <v>24</v>
      </c>
      <c r="H2" s="7" t="s">
        <v>26</v>
      </c>
    </row>
    <row r="3" spans="1:8" x14ac:dyDescent="0.25">
      <c r="A3" s="33">
        <v>2015</v>
      </c>
      <c r="B3" s="41">
        <v>11100</v>
      </c>
      <c r="C3" s="42">
        <v>155280.06</v>
      </c>
      <c r="D3" s="42">
        <v>0</v>
      </c>
      <c r="E3" s="41">
        <f>B3</f>
        <v>11100</v>
      </c>
      <c r="F3" s="42">
        <f t="shared" ref="F3:G3" si="0">C3</f>
        <v>155280.06</v>
      </c>
      <c r="G3" s="43">
        <f t="shared" si="0"/>
        <v>0</v>
      </c>
      <c r="H3" s="44">
        <f>IF(E3=0,0,AVERAGEIF(E3:E5,"&lt;&gt;0"))+IF(F3=0,0,AVERAGEIF(F3:F5,"&lt;&gt;0"))+IF(G3=0,0,AVERAGEIF(G3:G5,"&lt;&gt;0"))</f>
        <v>142650.38319999998</v>
      </c>
    </row>
    <row r="4" spans="1:8" x14ac:dyDescent="0.25">
      <c r="A4" s="33">
        <v>2014</v>
      </c>
      <c r="B4" s="41">
        <v>11000</v>
      </c>
      <c r="C4" s="42">
        <v>117600</v>
      </c>
      <c r="D4" s="42">
        <v>0</v>
      </c>
      <c r="E4" s="41">
        <f>B4*Pristalsregulering!$C$7</f>
        <v>11008.8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3">
        <v>2013</v>
      </c>
      <c r="B5" s="41">
        <v>18000</v>
      </c>
      <c r="C5" s="42">
        <v>112800</v>
      </c>
      <c r="D5" s="42">
        <v>0</v>
      </c>
      <c r="E5" s="41">
        <f>B5*Pristalsregulering!$C$7*Pristalsregulering!$C$6</f>
        <v>18284.615999999995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12</v>
      </c>
      <c r="B1" s="12" t="s">
        <v>49</v>
      </c>
    </row>
    <row r="2" spans="1:2" ht="15.75" thickTop="1" x14ac:dyDescent="0.25">
      <c r="A2" s="30">
        <v>2015</v>
      </c>
      <c r="B2" s="49">
        <v>1443047.9308639213</v>
      </c>
    </row>
  </sheetData>
  <sheetProtection password="C6B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4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4" customFormat="1" ht="15.75" thickBot="1" x14ac:dyDescent="0.3">
      <c r="A1" s="65"/>
      <c r="B1" s="69" t="s">
        <v>65</v>
      </c>
      <c r="C1" s="69"/>
      <c r="D1" s="70"/>
      <c r="E1" s="71" t="s">
        <v>66</v>
      </c>
      <c r="F1" s="71"/>
      <c r="G1" s="71"/>
    </row>
    <row r="2" spans="1:7" s="24" customFormat="1" ht="15.75" thickTop="1" x14ac:dyDescent="0.25">
      <c r="A2" s="63" t="s">
        <v>12</v>
      </c>
      <c r="B2" s="25" t="s">
        <v>63</v>
      </c>
      <c r="C2" s="25" t="s">
        <v>1</v>
      </c>
      <c r="D2" s="30" t="s">
        <v>64</v>
      </c>
      <c r="E2" s="24" t="s">
        <v>0</v>
      </c>
      <c r="F2" s="24" t="s">
        <v>1</v>
      </c>
      <c r="G2" s="24" t="s">
        <v>2</v>
      </c>
    </row>
    <row r="3" spans="1:7" s="24" customFormat="1" x14ac:dyDescent="0.25">
      <c r="A3" s="64">
        <v>2015</v>
      </c>
      <c r="B3" s="38">
        <v>52996244.293163002</v>
      </c>
      <c r="C3" s="38">
        <v>11127797.211666662</v>
      </c>
      <c r="D3" s="40">
        <v>2857566.666666667</v>
      </c>
      <c r="E3" s="35">
        <f>B3*Pristalsregulering!C2*Pristalsregulering!C3*Pristalsregulering!C4*Pristalsregulering!C5*Pristalsregulering!C6*Pristalsregulering!C7</f>
        <v>57696956.31463021</v>
      </c>
      <c r="F3" s="35">
        <v>11419745.246703474</v>
      </c>
      <c r="G3" s="35">
        <f>D3</f>
        <v>2857566.666666667</v>
      </c>
    </row>
    <row r="4" spans="1:7" s="24" customFormat="1" hidden="1" x14ac:dyDescent="0.25">
      <c r="A4" s="25"/>
      <c r="B4" s="25"/>
      <c r="C4" s="25"/>
      <c r="D4" s="25"/>
    </row>
    <row r="5" spans="1:7" s="28" customFormat="1" hidden="1" x14ac:dyDescent="0.25">
      <c r="A5" s="7"/>
      <c r="B5" s="7"/>
      <c r="C5" s="7"/>
      <c r="D5" s="34"/>
    </row>
    <row r="6" spans="1:7" hidden="1" x14ac:dyDescent="0.25">
      <c r="A6" s="27"/>
      <c r="B6" s="62"/>
      <c r="C6" s="42"/>
      <c r="D6" s="25"/>
    </row>
    <row r="7" spans="1:7" hidden="1" x14ac:dyDescent="0.25">
      <c r="A7" s="27"/>
      <c r="B7" s="27"/>
      <c r="C7" s="27"/>
      <c r="D7" s="25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0" customWidth="1"/>
    <col min="6" max="7" width="15.7109375" customWidth="1"/>
    <col min="8" max="8" width="18.140625" bestFit="1" customWidth="1"/>
    <col min="9" max="9" width="15.7109375" style="30" customWidth="1"/>
    <col min="10" max="11" width="15.7109375" customWidth="1"/>
    <col min="12" max="12" width="15.7109375" style="30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2"/>
      <c r="B1" s="66" t="s">
        <v>37</v>
      </c>
      <c r="C1" s="67"/>
      <c r="D1" s="67"/>
      <c r="E1" s="67"/>
      <c r="F1" s="68" t="s">
        <v>53</v>
      </c>
      <c r="G1" s="69"/>
      <c r="H1" s="69"/>
      <c r="I1" s="69"/>
      <c r="J1" s="72" t="s">
        <v>26</v>
      </c>
      <c r="K1" s="71"/>
      <c r="L1" s="73"/>
      <c r="M1" s="16"/>
    </row>
    <row r="2" spans="1:14" s="28" customFormat="1" ht="15.75" thickTop="1" x14ac:dyDescent="0.25">
      <c r="A2" s="21" t="s">
        <v>12</v>
      </c>
      <c r="B2" s="9" t="s">
        <v>38</v>
      </c>
      <c r="C2" s="8" t="s">
        <v>39</v>
      </c>
      <c r="D2" s="8" t="s">
        <v>40</v>
      </c>
      <c r="E2" s="51" t="s">
        <v>41</v>
      </c>
      <c r="F2" s="8" t="s">
        <v>38</v>
      </c>
      <c r="G2" s="8" t="s">
        <v>39</v>
      </c>
      <c r="H2" s="8" t="s">
        <v>40</v>
      </c>
      <c r="I2" s="51" t="s">
        <v>41</v>
      </c>
      <c r="J2" s="22" t="s">
        <v>42</v>
      </c>
      <c r="K2" s="22" t="s">
        <v>39</v>
      </c>
      <c r="L2" s="18" t="s">
        <v>69</v>
      </c>
      <c r="M2" s="7" t="s">
        <v>25</v>
      </c>
      <c r="N2" s="34"/>
    </row>
    <row r="3" spans="1:14" x14ac:dyDescent="0.25">
      <c r="A3" s="30">
        <v>2015</v>
      </c>
      <c r="B3" s="45">
        <v>0</v>
      </c>
      <c r="C3" s="38">
        <v>708479.65</v>
      </c>
      <c r="D3" s="38">
        <v>0</v>
      </c>
      <c r="E3" s="40">
        <v>0</v>
      </c>
      <c r="F3" s="38">
        <f>B3</f>
        <v>0</v>
      </c>
      <c r="G3" s="38">
        <f>C3</f>
        <v>708479.65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708479.65</v>
      </c>
      <c r="L3" s="43">
        <f>AVERAGE(H3:H5)+AVERAGE(I3:I5)</f>
        <v>249365.99999999997</v>
      </c>
      <c r="M3" s="44">
        <f>SUM(J3:L3)</f>
        <v>957845.65</v>
      </c>
      <c r="N3" s="25"/>
    </row>
    <row r="4" spans="1:14" x14ac:dyDescent="0.25">
      <c r="A4" s="30">
        <v>2014</v>
      </c>
      <c r="B4" s="45">
        <v>0</v>
      </c>
      <c r="C4" s="38">
        <v>399178</v>
      </c>
      <c r="D4" s="38">
        <v>747500</v>
      </c>
      <c r="E4" s="40">
        <v>0</v>
      </c>
      <c r="F4" s="38">
        <f>IF(B4="","",B4*Pristalsregulering!$C$7)</f>
        <v>0</v>
      </c>
      <c r="G4" s="38">
        <f>IF(C4="","",C4*Pristalsregulering!$C$7)</f>
        <v>399497.34239999996</v>
      </c>
      <c r="H4" s="38">
        <f>IF(D4="","",D4*Pristalsregulering!$C$7)</f>
        <v>748097.99999999988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30">
        <v>2013</v>
      </c>
      <c r="B5" s="45">
        <v>0</v>
      </c>
      <c r="C5" s="38">
        <v>211206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214545.58927199995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34.28515625" style="27" bestFit="1" customWidth="1"/>
    <col min="3" max="3" width="24" style="27" bestFit="1" customWidth="1"/>
    <col min="4" max="4" width="16.42578125" style="27" bestFit="1" customWidth="1"/>
    <col min="5" max="5" width="23.7109375" style="27" bestFit="1" customWidth="1"/>
    <col min="6" max="6" width="15.7109375" style="27" customWidth="1"/>
    <col min="7" max="7" width="25" style="27" bestFit="1" customWidth="1"/>
    <col min="8" max="8" width="16.5703125" style="27" bestFit="1" customWidth="1"/>
    <col min="9" max="9" width="51.7109375" style="27" bestFit="1" customWidth="1"/>
    <col min="10" max="10" width="44.5703125" style="27" bestFit="1" customWidth="1"/>
    <col min="11" max="11" width="44.5703125" style="27" customWidth="1"/>
    <col min="12" max="12" width="16.85546875" style="33" bestFit="1" customWidth="1"/>
    <col min="13" max="13" width="15.7109375" style="27" customWidth="1"/>
    <col min="14" max="17" width="0" style="27" hidden="1" customWidth="1"/>
    <col min="18" max="16384" width="9.140625" style="27" hidden="1"/>
  </cols>
  <sheetData>
    <row r="1" spans="1:13" s="23" customFormat="1" ht="15.75" thickBot="1" x14ac:dyDescent="0.3">
      <c r="A1" s="15" t="s">
        <v>12</v>
      </c>
      <c r="B1" s="60" t="s">
        <v>27</v>
      </c>
      <c r="C1" s="60" t="s">
        <v>28</v>
      </c>
      <c r="D1" s="60" t="s">
        <v>29</v>
      </c>
      <c r="E1" s="60" t="s">
        <v>30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54</v>
      </c>
      <c r="L1" s="61" t="s">
        <v>36</v>
      </c>
      <c r="M1" s="17" t="s">
        <v>25</v>
      </c>
    </row>
    <row r="2" spans="1:13" ht="15.75" thickTop="1" x14ac:dyDescent="0.25">
      <c r="A2" s="33">
        <v>2015</v>
      </c>
      <c r="B2" s="42">
        <v>32522.74</v>
      </c>
      <c r="C2" s="42">
        <v>0</v>
      </c>
      <c r="D2" s="42">
        <v>591724.6</v>
      </c>
      <c r="E2" s="42">
        <v>27427.4</v>
      </c>
      <c r="F2" s="42">
        <v>0</v>
      </c>
      <c r="G2" s="42">
        <v>0</v>
      </c>
      <c r="H2" s="42">
        <v>2943382.4</v>
      </c>
      <c r="I2" s="42">
        <v>0</v>
      </c>
      <c r="J2" s="42"/>
      <c r="K2" s="42"/>
      <c r="L2" s="43">
        <v>0</v>
      </c>
      <c r="M2" s="44">
        <f>SUM(B2:L2)</f>
        <v>3595057.1399999997</v>
      </c>
    </row>
    <row r="3" spans="1:13" hidden="1" x14ac:dyDescent="0.25">
      <c r="B3" s="27">
        <v>32490</v>
      </c>
      <c r="C3" s="27">
        <v>0</v>
      </c>
      <c r="D3" s="27">
        <v>0</v>
      </c>
      <c r="E3" s="27">
        <v>0</v>
      </c>
      <c r="F3" s="27">
        <v>210959</v>
      </c>
      <c r="G3" s="27">
        <v>1661218</v>
      </c>
      <c r="H3" s="27" t="s">
        <v>43</v>
      </c>
    </row>
    <row r="4" spans="1:13" hidden="1" x14ac:dyDescent="0.25">
      <c r="B4" s="27">
        <v>32328</v>
      </c>
      <c r="C4" s="27">
        <v>0</v>
      </c>
      <c r="D4" s="27">
        <v>0</v>
      </c>
      <c r="E4" s="27">
        <v>0</v>
      </c>
      <c r="F4" s="27">
        <v>0</v>
      </c>
      <c r="G4" s="27">
        <v>1602946</v>
      </c>
      <c r="H4" s="27" t="s">
        <v>43</v>
      </c>
    </row>
    <row r="5" spans="1:13" hidden="1" x14ac:dyDescent="0.25">
      <c r="B5" s="27" t="e">
        <v>#N/A</v>
      </c>
      <c r="C5" s="27" t="e">
        <v>#N/A</v>
      </c>
      <c r="D5" s="27" t="e">
        <v>#N/A</v>
      </c>
      <c r="E5" s="27" t="e">
        <v>#N/A</v>
      </c>
      <c r="F5" s="27" t="e">
        <v>#N/A</v>
      </c>
      <c r="G5" s="27" t="e">
        <v>#N/A</v>
      </c>
      <c r="H5" s="27" t="e">
        <v>#N/A</v>
      </c>
      <c r="I5" s="27" t="e">
        <v>#N/A</v>
      </c>
      <c r="J5" s="27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4" bestFit="1" customWidth="1"/>
    <col min="2" max="2" width="12.42578125" style="24" bestFit="1" customWidth="1"/>
    <col min="3" max="3" width="15.42578125" style="24" bestFit="1" customWidth="1"/>
    <col min="4" max="4" width="0" style="24" hidden="1" customWidth="1"/>
    <col min="5" max="16384" width="9.140625" style="24" hidden="1"/>
  </cols>
  <sheetData>
    <row r="1" spans="1:4" ht="15.75" thickBot="1" x14ac:dyDescent="0.3">
      <c r="A1" s="10" t="s">
        <v>12</v>
      </c>
      <c r="B1" s="13" t="s">
        <v>14</v>
      </c>
      <c r="C1" s="13" t="s">
        <v>15</v>
      </c>
      <c r="D1" s="25"/>
    </row>
    <row r="2" spans="1:4" ht="15.75" thickTop="1" x14ac:dyDescent="0.25">
      <c r="A2" s="58" t="s">
        <v>55</v>
      </c>
      <c r="B2" s="59">
        <v>1.11E-2</v>
      </c>
      <c r="C2" s="25">
        <f t="shared" ref="C2" si="0">1+B2</f>
        <v>1.0111000000000001</v>
      </c>
      <c r="D2" s="25"/>
    </row>
    <row r="3" spans="1:4" x14ac:dyDescent="0.25">
      <c r="A3" s="30" t="s">
        <v>16</v>
      </c>
      <c r="B3" s="25">
        <v>5.0000000000000001E-3</v>
      </c>
      <c r="C3" s="25">
        <f t="shared" ref="C3:C6" si="1">1+B3</f>
        <v>1.0049999999999999</v>
      </c>
      <c r="D3" s="25"/>
    </row>
    <row r="4" spans="1:4" x14ac:dyDescent="0.25">
      <c r="A4" s="30" t="s">
        <v>17</v>
      </c>
      <c r="B4" s="25">
        <v>2.3E-2</v>
      </c>
      <c r="C4" s="25">
        <f t="shared" si="1"/>
        <v>1.0229999999999999</v>
      </c>
      <c r="D4" s="25"/>
    </row>
    <row r="5" spans="1:4" x14ac:dyDescent="0.25">
      <c r="A5" s="30" t="s">
        <v>18</v>
      </c>
      <c r="B5" s="25">
        <v>3.1E-2</v>
      </c>
      <c r="C5" s="25">
        <f t="shared" si="1"/>
        <v>1.0309999999999999</v>
      </c>
      <c r="D5" s="25"/>
    </row>
    <row r="6" spans="1:4" x14ac:dyDescent="0.25">
      <c r="A6" s="30" t="s">
        <v>19</v>
      </c>
      <c r="B6" s="25">
        <v>1.4999999999999999E-2</v>
      </c>
      <c r="C6" s="25">
        <f t="shared" si="1"/>
        <v>1.0149999999999999</v>
      </c>
      <c r="D6" s="25"/>
    </row>
    <row r="7" spans="1:4" x14ac:dyDescent="0.25">
      <c r="A7" s="30" t="s">
        <v>20</v>
      </c>
      <c r="B7" s="25">
        <v>8.0000000000000004E-4</v>
      </c>
      <c r="C7" s="25">
        <f>1+B7</f>
        <v>1.0007999999999999</v>
      </c>
      <c r="D7" s="25"/>
    </row>
    <row r="8" spans="1:4" x14ac:dyDescent="0.25">
      <c r="A8" s="30" t="s">
        <v>46</v>
      </c>
      <c r="B8" s="27">
        <v>-3.8E-3</v>
      </c>
      <c r="C8" s="25">
        <f t="shared" ref="C8:C9" si="2">1+B8</f>
        <v>0.99619999999999997</v>
      </c>
      <c r="D8" s="25"/>
    </row>
    <row r="9" spans="1:4" x14ac:dyDescent="0.25">
      <c r="A9" s="30" t="s">
        <v>47</v>
      </c>
      <c r="B9" s="27">
        <v>1.2699999999999999E-2</v>
      </c>
      <c r="C9" s="25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2016-11-11T16:23:53Z</dcterms:modified>
</cp:coreProperties>
</file>