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445" yWindow="240" windowWidth="21405" windowHeight="11025" firstSheet="4" activeTab="8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G36" i="13"/>
  <c r="F44" i="11" l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45" i="11"/>
  <c r="F10" i="11"/>
  <c r="F46" i="11" s="1"/>
  <c r="G29" i="12" s="1"/>
  <c r="E15" i="2"/>
  <c r="G15" i="2" s="1"/>
  <c r="G12" i="9"/>
  <c r="G14" i="9" s="1"/>
  <c r="G9" i="9"/>
  <c r="G11" i="9" s="1"/>
  <c r="G12" i="7"/>
  <c r="E9" i="2" s="1"/>
  <c r="E23" i="2"/>
  <c r="G23" i="2" s="1"/>
  <c r="E19" i="2"/>
  <c r="E10" i="2"/>
  <c r="E28" i="13" l="1"/>
  <c r="G28" i="13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<sst xmlns="http://schemas.openxmlformats.org/spreadsheetml/2006/main" count="271" uniqueCount="133">
  <si>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</si>
  <si>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</si>
  <si>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</si>
  <si>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</si>
  <si>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</si>
  <si>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</si>
  <si>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</si>
  <si>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</si>
  <si>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</si>
  <si>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</si>
  <si>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</si>
  <si>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</si>
  <si>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</si>
  <si>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</si>
  <si>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</si>
  <si>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</si>
  <si>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</si>
  <si>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</si>
  <si>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</si>
  <si>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</si>
  <si>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</si>
  <si>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</si>
  <si>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</si>
  <si>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</si>
  <si>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</si>
  <si>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</si>
  <si>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</si>
  <si>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</si>
  <si>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</si>
  <si>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</si>
  <si>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</si>
  <si>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</si>
  <si>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</si>
  <si>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</si>
  <si>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</si>
  <si>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</si>
  <si>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</si>
  <si>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</si>
  <si>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</si>
  <si>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</si>
  <si>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</si>
  <si>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</si>
  <si>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</si>
  <si>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</si>
  <si>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</si>
  <si>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</si>
  <si>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</si>
  <si>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</si>
  <si>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</si>
  <si>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</si>
  <si>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</si>
  <si>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</si>
  <si>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</si>
  <si>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</si>
  <si>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</si>
  <si>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</si>
  <si>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</si>
  <si>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</si>
  <si>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</si>
  <si>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</si>
  <si>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</si>
  <si>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</si>
  <si>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</si>
  <si>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</si>
  <si>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</si>
  <si>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</si>
  <si>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</si>
  <si>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</si>
  <si>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</si>
  <si>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</si>
  <si>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</si>
  <si>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</si>
  <si>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</si>
  <si>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</si>
  <si>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</si>
  <si>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</si>
  <si>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</si>
  <si>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</si>
  <si>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</si>
  <si>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</si>
  <si>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</si>
  <si>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</si>
  <si>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</si>
  <si>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</si>
  <si>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</si>
  <si>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</si>
  <si>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</si>
  <si>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</si>
  <si>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</si>
  <si>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</si>
  <si>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</si>
  <si>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</si>
  <si>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</si>
  <si>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</si>
  <si>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</si>
  <si>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</si>
  <si>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</si>
  <si>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</si>
  <si>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</si>
  <si>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</si>
  <si>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</si>
  <si>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</si>
  <si>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</si>
  <si>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</si>
  <si>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</si>
  <si>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Ledningsnet ≤ Ø 200 mm </t>
  </si>
  <si>
    <t xml:space="preserve">Ø 200 mm &lt; Ledningsnet ≤ Ø 500 mm </t>
  </si>
  <si>
    <t>Ø 500 mm &lt; Ledningsnet ≤ Ø 800 mm</t>
  </si>
  <si>
    <t>Strømpeforing Ø 200 mm &lt; Ledningsnet ≤ Ø 500 mm</t>
  </si>
  <si>
    <t>Ø 800 mm &lt; Ledningsnet ≤ Ø 1000 mm</t>
  </si>
  <si>
    <t>Strømpeforing Ø 500 mm &lt; Ledningsnet ≤ Ø 800 mm</t>
  </si>
  <si>
    <t>Brønde</t>
  </si>
  <si>
    <t>Stik</t>
  </si>
  <si>
    <t>Pumpestationer i brønde (&lt; 6,25 m2), Mek/EL</t>
  </si>
  <si>
    <t>Luftrensefiltre til pumpestationer</t>
  </si>
  <si>
    <t>Pumpestationer m. overbygning (&lt; 20 m2), Mek/EL</t>
  </si>
  <si>
    <t>Pumpestationer m. overbygning (&lt; 20 m2), Konstruktioner</t>
  </si>
  <si>
    <t>Pumpestationer i underjordiske bygværker (&lt;50 m2), SRO</t>
  </si>
  <si>
    <t>Pumpestationer i underjordiske bygværker (&lt;50 m2), Mek/El</t>
  </si>
  <si>
    <t>Pumpestationer i underjordiske bygværker (&lt;50 m2), Konstruktioner</t>
  </si>
  <si>
    <t>Forsinkelsesbassiner, lukkede med automatisk rensning og SRO Miljøklasse A (1.000-3.000 m3) - Konstruktioner</t>
  </si>
  <si>
    <t>Efterklaringstanke, SRO</t>
  </si>
  <si>
    <t>Indløb med riste, Konstruktioner</t>
  </si>
  <si>
    <t>Flowmåler med Chatter</t>
  </si>
  <si>
    <t>Solcelleanlæg</t>
  </si>
  <si>
    <t>Faskine</t>
  </si>
  <si>
    <t>Køretøjer, små lastvogne (&lt; 3.500 kg.)</t>
  </si>
  <si>
    <t>Pumpestationer i brønde (&lt; 6,25 m2), Konstruktioner</t>
  </si>
  <si>
    <t>Pumpestationer i brønde (&lt; 6,25 m2), SRO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</si>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</sst>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132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103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8" t="s">
        <v>28</v>
      </c>
      <c r="C9" s="79"/>
      <c r="D9" s="80"/>
      <c r="E9" s="27">
        <f>'Fane 3. Grundlag'!G12</f>
        <v>76836921.240562245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6"/>
      <c r="D10" s="87"/>
      <c r="E10" s="31">
        <f>'Fane 3. Grundlag'!G11</f>
        <v>1881093.3021664028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413507.06525180256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974484.53210168448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75448929.643208757</v>
      </c>
      <c r="F13" s="38" t="s">
        <v>4</v>
      </c>
      <c r="G13" s="37">
        <f>E13</f>
        <v>75448929.643208757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1" t="s">
        <v>102</v>
      </c>
      <c r="C15" s="82"/>
      <c r="D15" s="83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8" t="s">
        <v>32</v>
      </c>
      <c r="C17" s="79"/>
      <c r="D17" s="80"/>
      <c r="E17" s="31">
        <f>'Fane 8. Korrektion af PL2015'!G11</f>
        <v>356507.44999999995</v>
      </c>
      <c r="F17" s="28" t="s">
        <v>4</v>
      </c>
      <c r="G17" s="39"/>
      <c r="H17" s="30"/>
      <c r="I17" s="20"/>
    </row>
    <row r="18" spans="1:9" x14ac:dyDescent="0.25">
      <c r="A18" s="20"/>
      <c r="B18" s="78" t="s">
        <v>33</v>
      </c>
      <c r="C18" s="79"/>
      <c r="D18" s="80"/>
      <c r="E18" s="31">
        <f>'Fane 8. Korrektion af PL2015'!G17</f>
        <v>401366.95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8" t="s">
        <v>92</v>
      </c>
      <c r="C19" s="79"/>
      <c r="D19" s="80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8" t="s">
        <v>34</v>
      </c>
      <c r="C20" s="79"/>
      <c r="D20" s="80"/>
      <c r="E20" s="31">
        <f>'Fane 8. Korrektion af PL2015'!G30</f>
        <v>639080.74240000034</v>
      </c>
      <c r="F20" s="28" t="s">
        <v>4</v>
      </c>
      <c r="G20" s="35"/>
      <c r="H20" s="36"/>
      <c r="I20" s="20"/>
    </row>
    <row r="21" spans="1:9" x14ac:dyDescent="0.25">
      <c r="A21" s="20"/>
      <c r="B21" s="81" t="s">
        <v>35</v>
      </c>
      <c r="C21" s="82"/>
      <c r="D21" s="83"/>
      <c r="E21" s="37">
        <f>SUM(E17:E20)</f>
        <v>1396955.1424000002</v>
      </c>
      <c r="F21" s="38" t="s">
        <v>4</v>
      </c>
      <c r="G21" s="37">
        <f>E21</f>
        <v>1396955.1424000002</v>
      </c>
      <c r="H21" s="38" t="s">
        <v>4</v>
      </c>
      <c r="I21" s="20"/>
    </row>
    <row r="22" spans="1:9" x14ac:dyDescent="0.25">
      <c r="A22" s="20"/>
      <c r="B22" s="75" t="s">
        <v>30</v>
      </c>
      <c r="C22" s="76"/>
      <c r="D22" s="76"/>
      <c r="E22" s="76"/>
      <c r="F22" s="76"/>
      <c r="G22" s="76"/>
      <c r="H22" s="77"/>
      <c r="I22" s="20"/>
    </row>
    <row r="23" spans="1:9" x14ac:dyDescent="0.25">
      <c r="A23" s="20"/>
      <c r="B23" s="81" t="s">
        <v>31</v>
      </c>
      <c r="C23" s="82"/>
      <c r="D23" s="83"/>
      <c r="E23" s="37">
        <f>'Fane 9. Kontrol af PL2015'!G36</f>
        <v>6203832.4099999964</v>
      </c>
      <c r="F23" s="38" t="s">
        <v>4</v>
      </c>
      <c r="G23" s="37">
        <f>E23</f>
        <v>6203832.4099999964</v>
      </c>
      <c r="H23" s="38" t="s">
        <v>4</v>
      </c>
      <c r="I23" s="20"/>
    </row>
    <row r="24" spans="1:9" x14ac:dyDescent="0.25">
      <c r="A24" s="20"/>
      <c r="B24" s="75" t="s">
        <v>36</v>
      </c>
      <c r="C24" s="76"/>
      <c r="D24" s="76"/>
      <c r="E24" s="76"/>
      <c r="F24" s="77"/>
      <c r="G24" s="40">
        <f>G13+G15+G21+G23</f>
        <v>83049717.19560875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38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26824449.34516352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48131378.593232319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1881093.3021664028</v>
      </c>
      <c r="H11" s="42" t="s">
        <v>4</v>
      </c>
      <c r="I11" s="20"/>
    </row>
    <row r="12" spans="1:9" x14ac:dyDescent="0.25">
      <c r="A12" s="20"/>
      <c r="B12" s="75" t="s">
        <v>38</v>
      </c>
      <c r="C12" s="76"/>
      <c r="D12" s="76"/>
      <c r="E12" s="76"/>
      <c r="F12" s="77"/>
      <c r="G12" s="40">
        <f>SUM(G9:G11)</f>
        <v>76836921.240562245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ht="14.45" x14ac:dyDescent="0.3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74955827.938395843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0.55166766430977565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413507.06525180256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26824449.34516352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536488.98690327036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48131378.593232319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437995.54519841413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974484.53210168448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ht="14.45" x14ac:dyDescent="0.3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>
      <selection activeCell="G14" sqref="G14"/>
    </sheetView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-9172880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-9172880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ht="14.45" x14ac:dyDescent="0.3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8"/>
  <sheetViews>
    <sheetView view="pageLayout" zoomScaleNormal="100" workbookViewId="0">
      <selection activeCell="H14" sqref="H14"/>
    </sheetView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75</v>
      </c>
      <c r="E10" s="46">
        <v>77973.759999999995</v>
      </c>
      <c r="F10" s="10">
        <f>E10/D10</f>
        <v>1039.6501333333333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8217554.4500000002</v>
      </c>
      <c r="F11" s="10">
        <f t="shared" ref="F11:F45" si="0">E11/D11</f>
        <v>109567.39266666667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10122847</v>
      </c>
      <c r="F12" s="10">
        <f t="shared" si="0"/>
        <v>134971.29333333333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50</v>
      </c>
      <c r="E13" s="46">
        <v>124414.5</v>
      </c>
      <c r="F13" s="10">
        <f t="shared" si="0"/>
        <v>2488.29</v>
      </c>
      <c r="G13" s="3" t="s">
        <v>4</v>
      </c>
      <c r="H13" s="1"/>
    </row>
    <row r="14" spans="1:8" x14ac:dyDescent="0.25">
      <c r="A14" s="1"/>
      <c r="B14" s="50" t="s">
        <v>105</v>
      </c>
      <c r="C14" s="47">
        <v>2015</v>
      </c>
      <c r="D14" s="47">
        <v>75</v>
      </c>
      <c r="E14" s="46">
        <v>3131123.47</v>
      </c>
      <c r="F14" s="10">
        <f t="shared" si="0"/>
        <v>41748.312933333335</v>
      </c>
      <c r="G14" s="3" t="s">
        <v>4</v>
      </c>
      <c r="H14" s="1"/>
    </row>
    <row r="15" spans="1:8" x14ac:dyDescent="0.25">
      <c r="A15" s="1"/>
      <c r="B15" s="50" t="s">
        <v>106</v>
      </c>
      <c r="C15" s="47">
        <v>2015</v>
      </c>
      <c r="D15" s="47">
        <v>75</v>
      </c>
      <c r="E15" s="46">
        <v>4205858.83</v>
      </c>
      <c r="F15" s="10">
        <f t="shared" si="0"/>
        <v>56078.117733333333</v>
      </c>
      <c r="G15" s="3" t="s">
        <v>4</v>
      </c>
      <c r="H15" s="1"/>
    </row>
    <row r="16" spans="1:8" x14ac:dyDescent="0.25">
      <c r="A16" s="1"/>
      <c r="B16" s="50" t="s">
        <v>107</v>
      </c>
      <c r="C16" s="47">
        <v>2015</v>
      </c>
      <c r="D16" s="47">
        <v>75</v>
      </c>
      <c r="E16" s="46">
        <v>487927.69</v>
      </c>
      <c r="F16" s="10">
        <f t="shared" si="0"/>
        <v>6505.7025333333331</v>
      </c>
      <c r="G16" s="3" t="s">
        <v>4</v>
      </c>
      <c r="H16" s="1"/>
    </row>
    <row r="17" spans="1:8" x14ac:dyDescent="0.25">
      <c r="A17" s="1"/>
      <c r="B17" s="50" t="s">
        <v>109</v>
      </c>
      <c r="C17" s="47">
        <v>2015</v>
      </c>
      <c r="D17" s="47">
        <v>75</v>
      </c>
      <c r="E17" s="46">
        <v>10407.6</v>
      </c>
      <c r="F17" s="10">
        <f t="shared" si="0"/>
        <v>138.768</v>
      </c>
      <c r="G17" s="3" t="s">
        <v>4</v>
      </c>
      <c r="H17" s="1"/>
    </row>
    <row r="18" spans="1:8" x14ac:dyDescent="0.25">
      <c r="A18" s="1"/>
      <c r="B18" s="50" t="s">
        <v>108</v>
      </c>
      <c r="C18" s="47">
        <v>2015</v>
      </c>
      <c r="D18" s="47">
        <v>50</v>
      </c>
      <c r="E18" s="46">
        <v>238341.7</v>
      </c>
      <c r="F18" s="10">
        <f t="shared" si="0"/>
        <v>4766.8339999999998</v>
      </c>
      <c r="G18" s="3" t="s">
        <v>4</v>
      </c>
      <c r="H18" s="1"/>
    </row>
    <row r="19" spans="1:8" x14ac:dyDescent="0.25">
      <c r="A19" s="1"/>
      <c r="B19" s="50" t="s">
        <v>110</v>
      </c>
      <c r="C19" s="47">
        <v>2015</v>
      </c>
      <c r="D19" s="47">
        <v>50</v>
      </c>
      <c r="E19" s="46">
        <v>972393</v>
      </c>
      <c r="F19" s="10">
        <f t="shared" si="0"/>
        <v>19447.86</v>
      </c>
      <c r="G19" s="3" t="s">
        <v>4</v>
      </c>
      <c r="H19" s="1"/>
    </row>
    <row r="20" spans="1:8" x14ac:dyDescent="0.25">
      <c r="A20" s="1"/>
      <c r="B20" s="50" t="s">
        <v>111</v>
      </c>
      <c r="C20" s="47">
        <v>2015</v>
      </c>
      <c r="D20" s="47">
        <v>75</v>
      </c>
      <c r="E20" s="46">
        <v>885095.74</v>
      </c>
      <c r="F20" s="10">
        <f t="shared" si="0"/>
        <v>11801.276533333334</v>
      </c>
      <c r="G20" s="3" t="s">
        <v>4</v>
      </c>
      <c r="H20" s="1"/>
    </row>
    <row r="21" spans="1:8" x14ac:dyDescent="0.25">
      <c r="A21" s="1"/>
      <c r="B21" s="50" t="s">
        <v>112</v>
      </c>
      <c r="C21" s="47">
        <v>2015</v>
      </c>
      <c r="D21" s="47">
        <v>75</v>
      </c>
      <c r="E21" s="46">
        <v>23920.41</v>
      </c>
      <c r="F21" s="10">
        <f t="shared" si="0"/>
        <v>318.93880000000001</v>
      </c>
      <c r="G21" s="3" t="s">
        <v>4</v>
      </c>
      <c r="H21" s="1"/>
    </row>
    <row r="22" spans="1:8" x14ac:dyDescent="0.25">
      <c r="A22" s="1"/>
      <c r="B22" s="50" t="s">
        <v>111</v>
      </c>
      <c r="C22" s="47">
        <v>2015</v>
      </c>
      <c r="D22" s="47">
        <v>75</v>
      </c>
      <c r="E22" s="46">
        <v>520064.37</v>
      </c>
      <c r="F22" s="10">
        <f t="shared" si="0"/>
        <v>6934.1916000000001</v>
      </c>
      <c r="G22" s="3" t="s">
        <v>4</v>
      </c>
      <c r="H22" s="1"/>
    </row>
    <row r="23" spans="1:8" x14ac:dyDescent="0.25">
      <c r="A23" s="1"/>
      <c r="B23" s="50" t="s">
        <v>112</v>
      </c>
      <c r="C23" s="47">
        <v>2015</v>
      </c>
      <c r="D23" s="47">
        <v>75</v>
      </c>
      <c r="E23" s="46">
        <v>621003.69999999995</v>
      </c>
      <c r="F23" s="10">
        <f t="shared" si="0"/>
        <v>8280.0493333333325</v>
      </c>
      <c r="G23" s="3" t="s">
        <v>4</v>
      </c>
      <c r="H23" s="1"/>
    </row>
    <row r="24" spans="1:8" x14ac:dyDescent="0.25">
      <c r="A24" s="1"/>
      <c r="B24" s="50" t="s">
        <v>111</v>
      </c>
      <c r="C24" s="47">
        <v>2015</v>
      </c>
      <c r="D24" s="47">
        <v>75</v>
      </c>
      <c r="E24" s="46">
        <v>130000</v>
      </c>
      <c r="F24" s="10">
        <f t="shared" si="0"/>
        <v>1733.3333333333333</v>
      </c>
      <c r="G24" s="3" t="s">
        <v>4</v>
      </c>
      <c r="H24" s="1"/>
    </row>
    <row r="25" spans="1:8" x14ac:dyDescent="0.25">
      <c r="A25" s="1"/>
      <c r="B25" s="50" t="s">
        <v>113</v>
      </c>
      <c r="C25" s="47">
        <v>2015</v>
      </c>
      <c r="D25" s="47">
        <v>20</v>
      </c>
      <c r="E25" s="46">
        <v>313317.53000000003</v>
      </c>
      <c r="F25" s="10">
        <f t="shared" si="0"/>
        <v>15665.876500000002</v>
      </c>
      <c r="G25" s="3" t="s">
        <v>4</v>
      </c>
      <c r="H25" s="1"/>
    </row>
    <row r="26" spans="1:8" x14ac:dyDescent="0.25">
      <c r="A26" s="1"/>
      <c r="B26" s="50" t="s">
        <v>114</v>
      </c>
      <c r="C26" s="47">
        <v>2015</v>
      </c>
      <c r="D26" s="47">
        <v>20</v>
      </c>
      <c r="E26" s="46">
        <v>134977.35999999999</v>
      </c>
      <c r="F26" s="10">
        <f t="shared" si="0"/>
        <v>6748.8679999999995</v>
      </c>
      <c r="G26" s="3" t="s">
        <v>4</v>
      </c>
      <c r="H26" s="1"/>
    </row>
    <row r="27" spans="1:8" x14ac:dyDescent="0.25">
      <c r="A27" s="1"/>
      <c r="B27" s="50" t="s">
        <v>115</v>
      </c>
      <c r="C27" s="47">
        <v>2015</v>
      </c>
      <c r="D27" s="47">
        <v>20</v>
      </c>
      <c r="E27" s="46">
        <v>3399665</v>
      </c>
      <c r="F27" s="10">
        <f t="shared" si="0"/>
        <v>169983.25</v>
      </c>
      <c r="G27" s="3" t="s">
        <v>4</v>
      </c>
      <c r="H27" s="1"/>
    </row>
    <row r="28" spans="1:8" x14ac:dyDescent="0.25">
      <c r="A28" s="1"/>
      <c r="B28" s="50" t="s">
        <v>116</v>
      </c>
      <c r="C28" s="47">
        <v>2015</v>
      </c>
      <c r="D28" s="47">
        <v>50</v>
      </c>
      <c r="E28" s="46">
        <v>1794206</v>
      </c>
      <c r="F28" s="10">
        <f t="shared" si="0"/>
        <v>35884.120000000003</v>
      </c>
      <c r="G28" s="3" t="s">
        <v>4</v>
      </c>
      <c r="H28" s="1"/>
    </row>
    <row r="29" spans="1:8" x14ac:dyDescent="0.25">
      <c r="A29" s="1"/>
      <c r="B29" s="50" t="s">
        <v>117</v>
      </c>
      <c r="C29" s="47">
        <v>2015</v>
      </c>
      <c r="D29" s="47">
        <v>10</v>
      </c>
      <c r="E29" s="46">
        <v>426059.09</v>
      </c>
      <c r="F29" s="10">
        <f t="shared" si="0"/>
        <v>42605.909</v>
      </c>
      <c r="G29" s="3" t="s">
        <v>4</v>
      </c>
      <c r="H29" s="1"/>
    </row>
    <row r="30" spans="1:8" x14ac:dyDescent="0.25">
      <c r="A30" s="1"/>
      <c r="B30" s="50" t="s">
        <v>118</v>
      </c>
      <c r="C30" s="47">
        <v>2015</v>
      </c>
      <c r="D30" s="47">
        <v>20</v>
      </c>
      <c r="E30" s="46">
        <v>2205321</v>
      </c>
      <c r="F30" s="10">
        <f t="shared" si="0"/>
        <v>110266.05</v>
      </c>
      <c r="G30" s="3" t="s">
        <v>4</v>
      </c>
      <c r="H30" s="1"/>
    </row>
    <row r="31" spans="1:8" x14ac:dyDescent="0.25">
      <c r="A31" s="1"/>
      <c r="B31" s="50" t="s">
        <v>119</v>
      </c>
      <c r="C31" s="47">
        <v>2015</v>
      </c>
      <c r="D31" s="47">
        <v>50</v>
      </c>
      <c r="E31" s="46">
        <v>5678701</v>
      </c>
      <c r="F31" s="10">
        <f t="shared" si="0"/>
        <v>113574.02</v>
      </c>
      <c r="G31" s="3" t="s">
        <v>4</v>
      </c>
      <c r="H31" s="1"/>
    </row>
    <row r="32" spans="1:8" x14ac:dyDescent="0.25">
      <c r="A32" s="1"/>
      <c r="B32" s="50" t="s">
        <v>120</v>
      </c>
      <c r="C32" s="47">
        <v>2015</v>
      </c>
      <c r="D32" s="47">
        <v>75</v>
      </c>
      <c r="E32" s="46">
        <v>476604.8</v>
      </c>
      <c r="F32" s="10">
        <f t="shared" si="0"/>
        <v>6354.7306666666664</v>
      </c>
      <c r="G32" s="3" t="s">
        <v>4</v>
      </c>
      <c r="H32" s="1"/>
    </row>
    <row r="33" spans="1:8" x14ac:dyDescent="0.25">
      <c r="A33" s="1"/>
      <c r="B33" s="50" t="s">
        <v>121</v>
      </c>
      <c r="C33" s="47">
        <v>2015</v>
      </c>
      <c r="D33" s="47">
        <v>10</v>
      </c>
      <c r="E33" s="46">
        <v>262382</v>
      </c>
      <c r="F33" s="10">
        <f t="shared" si="0"/>
        <v>26238.2</v>
      </c>
      <c r="G33" s="3" t="s">
        <v>4</v>
      </c>
      <c r="H33" s="1"/>
    </row>
    <row r="34" spans="1:8" x14ac:dyDescent="0.25">
      <c r="A34" s="1"/>
      <c r="B34" s="50" t="s">
        <v>122</v>
      </c>
      <c r="C34" s="47">
        <v>2015</v>
      </c>
      <c r="D34" s="47">
        <v>60</v>
      </c>
      <c r="E34" s="46">
        <v>190335</v>
      </c>
      <c r="F34" s="10">
        <f t="shared" si="0"/>
        <v>3172.25</v>
      </c>
      <c r="G34" s="3" t="s">
        <v>4</v>
      </c>
      <c r="H34" s="1"/>
    </row>
    <row r="35" spans="1:8" x14ac:dyDescent="0.25">
      <c r="A35" s="1"/>
      <c r="B35" s="50" t="s">
        <v>123</v>
      </c>
      <c r="C35" s="47">
        <v>2015</v>
      </c>
      <c r="D35" s="47">
        <v>10</v>
      </c>
      <c r="E35" s="46">
        <v>194603.19</v>
      </c>
      <c r="F35" s="10">
        <f t="shared" si="0"/>
        <v>19460.319</v>
      </c>
      <c r="G35" s="3" t="s">
        <v>4</v>
      </c>
      <c r="H35" s="1"/>
    </row>
    <row r="36" spans="1:8" x14ac:dyDescent="0.25">
      <c r="A36" s="1"/>
      <c r="B36" s="50" t="s">
        <v>124</v>
      </c>
      <c r="C36" s="47">
        <v>2015</v>
      </c>
      <c r="D36" s="47">
        <v>25</v>
      </c>
      <c r="E36" s="46">
        <v>5429703.7400000002</v>
      </c>
      <c r="F36" s="10">
        <f t="shared" si="0"/>
        <v>217188.1496</v>
      </c>
      <c r="G36" s="3" t="s">
        <v>4</v>
      </c>
      <c r="H36" s="1"/>
    </row>
    <row r="37" spans="1:8" x14ac:dyDescent="0.25">
      <c r="A37" s="1"/>
      <c r="B37" s="50" t="s">
        <v>125</v>
      </c>
      <c r="C37" s="47">
        <v>2015</v>
      </c>
      <c r="D37" s="47">
        <v>20</v>
      </c>
      <c r="E37" s="46">
        <v>1142771.6100000001</v>
      </c>
      <c r="F37" s="10">
        <f t="shared" si="0"/>
        <v>57138.580500000004</v>
      </c>
      <c r="G37" s="3" t="s">
        <v>4</v>
      </c>
      <c r="H37" s="1"/>
    </row>
    <row r="38" spans="1:8" x14ac:dyDescent="0.25">
      <c r="A38" s="1"/>
      <c r="B38" s="50" t="s">
        <v>126</v>
      </c>
      <c r="C38" s="47">
        <v>2015</v>
      </c>
      <c r="D38" s="47">
        <v>5</v>
      </c>
      <c r="E38" s="46">
        <v>224397.6</v>
      </c>
      <c r="F38" s="10">
        <f t="shared" si="0"/>
        <v>44879.520000000004</v>
      </c>
      <c r="G38" s="3" t="s">
        <v>4</v>
      </c>
      <c r="H38" s="1"/>
    </row>
    <row r="39" spans="1:8" x14ac:dyDescent="0.25">
      <c r="A39" s="1"/>
      <c r="B39" s="50" t="s">
        <v>126</v>
      </c>
      <c r="C39" s="47">
        <v>2015</v>
      </c>
      <c r="D39" s="47">
        <v>5</v>
      </c>
      <c r="E39" s="46">
        <v>500697.59999999998</v>
      </c>
      <c r="F39" s="10">
        <f t="shared" si="0"/>
        <v>100139.51999999999</v>
      </c>
      <c r="G39" s="3" t="s">
        <v>4</v>
      </c>
      <c r="H39" s="1"/>
    </row>
    <row r="40" spans="1:8" x14ac:dyDescent="0.25">
      <c r="A40" s="1"/>
      <c r="B40" s="50" t="s">
        <v>106</v>
      </c>
      <c r="C40" s="47">
        <v>2015</v>
      </c>
      <c r="D40" s="47">
        <v>75</v>
      </c>
      <c r="E40" s="46">
        <v>60000</v>
      </c>
      <c r="F40" s="10">
        <f t="shared" si="0"/>
        <v>800</v>
      </c>
      <c r="G40" s="3" t="s">
        <v>4</v>
      </c>
      <c r="H40" s="1"/>
    </row>
    <row r="41" spans="1:8" x14ac:dyDescent="0.25">
      <c r="A41" s="1"/>
      <c r="B41" s="50" t="s">
        <v>127</v>
      </c>
      <c r="C41" s="47">
        <v>2015</v>
      </c>
      <c r="D41" s="47">
        <v>20</v>
      </c>
      <c r="E41" s="46">
        <v>178099.13</v>
      </c>
      <c r="F41" s="10">
        <f t="shared" si="0"/>
        <v>8904.9565000000002</v>
      </c>
      <c r="G41" s="3" t="s">
        <v>4</v>
      </c>
      <c r="H41" s="1"/>
    </row>
    <row r="42" spans="1:8" x14ac:dyDescent="0.25">
      <c r="A42" s="1"/>
      <c r="B42" s="50" t="s">
        <v>127</v>
      </c>
      <c r="C42" s="47">
        <v>2015</v>
      </c>
      <c r="D42" s="47">
        <v>20</v>
      </c>
      <c r="E42" s="46">
        <v>163476.76</v>
      </c>
      <c r="F42" s="10">
        <f t="shared" si="0"/>
        <v>8173.8380000000006</v>
      </c>
      <c r="G42" s="3" t="s">
        <v>4</v>
      </c>
      <c r="H42" s="1"/>
    </row>
    <row r="43" spans="1:8" x14ac:dyDescent="0.25">
      <c r="A43" s="1"/>
      <c r="B43" s="50" t="s">
        <v>128</v>
      </c>
      <c r="C43" s="47">
        <v>2015</v>
      </c>
      <c r="D43" s="47">
        <v>10</v>
      </c>
      <c r="E43" s="46">
        <v>999876.47</v>
      </c>
      <c r="F43" s="10">
        <f t="shared" si="0"/>
        <v>99987.646999999997</v>
      </c>
      <c r="G43" s="3" t="s">
        <v>4</v>
      </c>
      <c r="H43" s="1"/>
    </row>
    <row r="44" spans="1:8" x14ac:dyDescent="0.25">
      <c r="A44" s="1"/>
      <c r="B44" s="50" t="s">
        <v>113</v>
      </c>
      <c r="C44" s="47">
        <v>2015</v>
      </c>
      <c r="D44" s="47">
        <v>20</v>
      </c>
      <c r="E44" s="46">
        <v>253762.91</v>
      </c>
      <c r="F44" s="10">
        <f t="shared" si="0"/>
        <v>12688.145500000001</v>
      </c>
      <c r="G44" s="3" t="s">
        <v>4</v>
      </c>
      <c r="H44" s="1"/>
    </row>
    <row r="45" spans="1:8" x14ac:dyDescent="0.25">
      <c r="A45" s="1"/>
      <c r="B45" s="50" t="s">
        <v>128</v>
      </c>
      <c r="C45" s="47">
        <v>2015</v>
      </c>
      <c r="D45" s="47">
        <v>10</v>
      </c>
      <c r="E45" s="46">
        <v>275749.09999999998</v>
      </c>
      <c r="F45" s="10">
        <f t="shared" si="0"/>
        <v>27574.909999999996</v>
      </c>
      <c r="G45" s="3" t="s">
        <v>4</v>
      </c>
      <c r="H45" s="1"/>
    </row>
    <row r="46" spans="1:8" x14ac:dyDescent="0.25">
      <c r="A46" s="1"/>
      <c r="B46" s="93" t="s">
        <v>129</v>
      </c>
      <c r="C46" s="94"/>
      <c r="D46" s="94"/>
      <c r="E46" s="95"/>
      <c r="F46" s="18">
        <f>SUM(F10:F45)</f>
        <v>1533248.8712000002</v>
      </c>
      <c r="G46" s="8" t="s">
        <v>4</v>
      </c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  <row r="78" spans="1:8" x14ac:dyDescent="0.25">
      <c r="A78" s="2"/>
      <c r="B78" s="2"/>
      <c r="C78" s="2"/>
      <c r="D78" s="2"/>
      <c r="E78" s="2"/>
      <c r="F78" s="2"/>
      <c r="G78" s="2"/>
      <c r="H78" s="2"/>
    </row>
  </sheetData>
  <sheetProtection password="C6BD" sheet="1" objects="1" scenarios="1"/>
  <mergeCells count="4">
    <mergeCell ref="B46:E4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topLeftCell="A3" zoomScaleNormal="100" workbookViewId="0">
      <selection activeCell="A36" sqref="A36:I48"/>
    </sheetView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1932348.45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1575841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356507.44999999995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316011.95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-85355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401366.95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1165750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1261667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2015'!F46</f>
        <v>1533248.8712000002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639080.74240000034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14.45" x14ac:dyDescent="0.3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tabSelected="1" view="pageLayout" zoomScaleNormal="100" workbookViewId="0">
      <selection activeCell="A3" sqref="A3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82189368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37280633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3847733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-623776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1975083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42479673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173309.6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173309.6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-1212769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-47930113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-49142882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-6489899.3999999985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10973118</v>
      </c>
      <c r="F30" s="6" t="s">
        <v>4</v>
      </c>
      <c r="G30" s="17">
        <f>-$E$30</f>
        <v>-10973118</v>
      </c>
      <c r="H30" s="6" t="s">
        <v>4</v>
      </c>
      <c r="I30" s="1"/>
    </row>
    <row r="31" spans="1:9" x14ac:dyDescent="0.25">
      <c r="A31" s="1"/>
      <c r="B31" s="116" t="s">
        <v>130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131</v>
      </c>
      <c r="C32" s="114"/>
      <c r="D32" s="115"/>
      <c r="E32" s="46">
        <v>63736301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1276116.5900000001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65012417.590000004</v>
      </c>
      <c r="F35" s="6" t="s">
        <v>4</v>
      </c>
      <c r="G35" s="17">
        <f>-E35</f>
        <v>-65012417.590000004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6203832.4099999964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2016-12-13T11:07:41Z</dcterms:modified>
</cp:coreProperties>
</file>