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  <sheet name="Ark1" sheetId="20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2" l="1"/>
  <c r="F10" i="2"/>
  <c r="F11" i="2"/>
  <c r="F12" i="2"/>
  <c r="F13" i="2"/>
  <c r="E31" i="19" l="1"/>
  <c r="C36" i="19" l="1"/>
  <c r="E36" i="19" s="1"/>
  <c r="F15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14" i="3"/>
  <c r="C22" i="8" s="1"/>
  <c r="C9" i="9"/>
  <c r="C15" i="8" s="1"/>
  <c r="E29" i="19"/>
  <c r="C12" i="8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2" l="1"/>
  <c r="C9" i="12" l="1"/>
  <c r="C11" i="12" s="1"/>
  <c r="C31" i="8" s="1"/>
  <c r="E31" i="8" s="1"/>
  <c r="F8" i="2" l="1"/>
  <c r="F8" i="7"/>
  <c r="F14" i="7" s="1"/>
  <c r="C9" i="10" l="1"/>
  <c r="C15" i="11" l="1"/>
  <c r="C28" i="8" s="1"/>
  <c r="C14" i="4"/>
  <c r="C26" i="8" s="1"/>
  <c r="C26" i="3"/>
  <c r="C24" i="8" s="1"/>
  <c r="F16" i="7"/>
  <c r="C18" i="8" s="1"/>
  <c r="C20" i="3"/>
  <c r="C23" i="8" s="1"/>
  <c r="C9" i="3"/>
  <c r="C21" i="8" s="1"/>
  <c r="C8" i="4"/>
  <c r="C25" i="8" s="1"/>
  <c r="C10" i="10"/>
  <c r="C17" i="8" s="1"/>
  <c r="F1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<sst xmlns="http://schemas.openxmlformats.org/spreadsheetml/2006/main" count="379" uniqueCount="198">
  <si>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</si>
  <si>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</si>
  <si>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</si>
  <si>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</si>
  <si>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</si>
  <si>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</si>
  <si>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</si>
  <si>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</si>
  <si>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</si>
  <si>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</si>
  <si>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</si>
  <si>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</si>
  <si>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</si>
  <si>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</si>
  <si>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</si>
  <si>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</si>
  <si>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</si>
  <si>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</si>
  <si>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</si>
  <si>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</si>
  <si>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</si>
  <si>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</si>
  <si>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</si>
  <si>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</si>
  <si>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</si>
  <si>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</si>
  <si>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</si>
  <si>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</si>
  <si>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</si>
  <si>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</si>
  <si>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</si>
  <si>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</si>
  <si>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</si>
  <si>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</si>
  <si>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</si>
  <si>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</si>
  <si>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</si>
  <si>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</si>
  <si>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</si>
  <si>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</si>
  <si>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</si>
  <si>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</si>
  <si>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</si>
  <si>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</si>
  <si>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</si>
  <si>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</si>
  <si>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</si>
  <si>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</si>
  <si>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</si>
  <si>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</si>
  <si>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</si>
  <si>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</si>
  <si>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</si>
  <si>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</si>
  <si>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</si>
  <si>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</si>
  <si>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</si>
  <si>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</si>
  <si>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</si>
  <si>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</si>
  <si>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</si>
  <si>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</si>
  <si>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</si>
  <si>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</si>
  <si>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</si>
  <si>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</si>
  <si>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</si>
  <si>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</si>
  <si>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</si>
  <si>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</si>
  <si>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</si>
  <si>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</si>
  <si>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</si>
  <si>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</si>
  <si>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</si>
  <si>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</si>
  <si>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</si>
  <si>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</si>
  <si>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</si>
  <si>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</si>
  <si>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</si>
  <si>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</si>
  <si>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</si>
  <si>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</si>
  <si>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</si>
  <si>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</si>
  <si>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</si>
  <si>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</si>
  <si>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</si>
  <si>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</si>
  <si>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</si>
  <si>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</si>
  <si>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</si>
  <si>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</si>
  <si>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</si>
  <si>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</si>
  <si>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</si>
  <si>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</si>
  <si>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</si>
  <si>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</si>
  <si>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</si>
  <si>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</si>
  <si>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</si>
  <si>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</si>
  <si>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</si>
  <si>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</si>
  <si>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</si>
  <si>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</si>
  <si>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</si>
  <si>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</si>
  <si>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</si>
  <si>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</si>
  <si>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</si>
  <si>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</si>
  <si>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</si>
  <si>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</si>
  <si>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</si>
  <si>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</si>
  <si>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</si>
  <si>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</si>
  <si>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</si>
  <si>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</si>
  <si>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</si>
  <si>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</si>
  <si>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</si>
  <si>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</si>
  <si>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</si>
  <si>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</si>
  <si>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</si>
  <si>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</si>
  <si>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</si>
  <si>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</si>
  <si>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</si>
  <si>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</si>
  <si>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</si>
  <si>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</si>
  <si>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</si>
  <si>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</si>
  <si>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</si>
  <si>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</si>
  <si>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</si>
  <si>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</si>
  <si>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</si>
  <si>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</si>
  <si>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</si>
  <si>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</si>
  <si>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</si>
  <si>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</si>
  <si>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</si>
  <si>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</si>
  <si>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</si>
  <si>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</si>
  <si>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</si>
  <si>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</si>
  <si>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</si>
  <si>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</si>
  <si>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</si>
  <si>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</si>
  <si>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</si>
  <si>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</si>
  <si>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</si>
  <si>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</si>
  <si>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</si>
  <si>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</si>
  <si>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</si>
  <si>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</si>
  <si>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</si>
  <si>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</si>
  <si>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</si>
  <si>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</si>
  <si>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</si>
  <si>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</si>
  <si>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</si>
  <si>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</si>
  <si>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</si>
  <si>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</si>
  <si>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SRO-brønd/kvarterbrønd/sektionsbrønd, Konstruktioner</t>
  </si>
  <si>
    <t>2014</t>
  </si>
  <si>
    <t>50</t>
  </si>
  <si>
    <t xml:space="preserve">Afregningsmålere, mekaniske </t>
  </si>
  <si>
    <t>8</t>
  </si>
  <si>
    <t>Stik på ledningsnet, Mek./EL</t>
  </si>
  <si>
    <t>30</t>
  </si>
  <si>
    <t>Ø 50mm &lt; Ledningsnet ≤ Ø110 mm</t>
  </si>
  <si>
    <t>Ventiler på Ø 50mm &lt; Ledningsnet ≤ Ø110 mm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</si>
  <si>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</si>
  <si>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</si>
  <si>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</si>
  <si>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</si>
  <si>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 xml:space="preserve">Køb af ydelser og produkter, der er omfattet af prisloftreguleringen </t>
  </si>
  <si>
    <t>SMS-tjeneste</t>
  </si>
  <si>
    <t>Køretøjer, personbil</t>
  </si>
  <si>
    <t>Arbejdsplads</t>
  </si>
  <si>
    <t>Andelsselskabet Stenløse Vandværk</t>
  </si>
  <si>
    <t>V008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</si>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</sst>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8" t="s">
        <v>193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8" t="s">
        <v>194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49" t="s">
        <v>58</v>
      </c>
      <c r="E8" s="249"/>
      <c r="F8" s="249"/>
      <c r="G8" s="123"/>
      <c r="H8" s="123"/>
      <c r="I8" s="123"/>
    </row>
    <row r="9" spans="1:9" x14ac:dyDescent="0.25">
      <c r="A9" s="121"/>
      <c r="B9" s="121"/>
      <c r="C9" s="121"/>
      <c r="D9" s="254" t="s">
        <v>106</v>
      </c>
      <c r="E9" s="254"/>
      <c r="F9" s="254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0" t="s">
        <v>59</v>
      </c>
      <c r="E13" s="250"/>
      <c r="F13" s="25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1" t="s">
        <v>60</v>
      </c>
      <c r="E16" s="252"/>
      <c r="F16" s="253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28" t="s">
        <v>2</v>
      </c>
      <c r="E17" s="229"/>
      <c r="F17" s="230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28" t="s">
        <v>128</v>
      </c>
      <c r="E18" s="229"/>
      <c r="F18" s="230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6" t="s">
        <v>44</v>
      </c>
      <c r="E19" s="247"/>
      <c r="F19" s="248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6" t="s">
        <v>61</v>
      </c>
      <c r="E20" s="247"/>
      <c r="F20" s="248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6" t="s">
        <v>87</v>
      </c>
      <c r="E21" s="247"/>
      <c r="F21" s="248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6" t="s">
        <v>62</v>
      </c>
      <c r="E22" s="247"/>
      <c r="F22" s="248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3" t="s">
        <v>42</v>
      </c>
      <c r="E23" s="244"/>
      <c r="F23" s="245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0" t="s">
        <v>63</v>
      </c>
      <c r="E24" s="241"/>
      <c r="F24" s="242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7" t="s">
        <v>43</v>
      </c>
      <c r="E25" s="238"/>
      <c r="F25" s="239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4" t="s">
        <v>64</v>
      </c>
      <c r="E26" s="235"/>
      <c r="F26" s="236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5" t="s">
        <v>137</v>
      </c>
      <c r="E27" s="226"/>
      <c r="F27" s="227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1" t="s">
        <v>138</v>
      </c>
      <c r="E28" s="232"/>
      <c r="F28" s="233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Andelsselskabet Stenløse Vandværk</v>
      </c>
      <c r="B1" s="56"/>
      <c r="C1" s="56"/>
      <c r="D1" s="56"/>
      <c r="E1" s="56"/>
    </row>
    <row r="2" spans="1:5" x14ac:dyDescent="0.25">
      <c r="A2" s="219" t="str">
        <f>'1. Forside'!A2</f>
        <v>V008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8" t="s">
        <v>118</v>
      </c>
      <c r="C4" s="258"/>
      <c r="D4" s="258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108" t="s">
        <v>190</v>
      </c>
      <c r="C7" s="51">
        <v>10000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10000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>
      <selection activeCell="B10" sqref="B10"/>
    </sheetView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0" t="str">
        <f>'1. Forside'!A1</f>
        <v>Andelsselskabet Stenløse Vandværk</v>
      </c>
      <c r="B1" s="26"/>
      <c r="C1" s="26"/>
      <c r="D1" s="26"/>
      <c r="E1" s="26"/>
    </row>
    <row r="2" spans="1:5" x14ac:dyDescent="0.25">
      <c r="A2" s="220" t="str">
        <f>'1. Forside'!A2</f>
        <v>V008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5" t="s">
        <v>185</v>
      </c>
      <c r="C4" s="255"/>
      <c r="D4" s="255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300000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-300000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-476117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-330000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-146117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0" t="str">
        <f>'1. Forside'!A1</f>
        <v>Andelsselskabet Stenløse Vandværk</v>
      </c>
      <c r="B1" s="26"/>
      <c r="C1" s="26"/>
      <c r="D1" s="26"/>
      <c r="E1" s="26"/>
    </row>
    <row r="2" spans="1:5" x14ac:dyDescent="0.25">
      <c r="A2" s="220" t="str">
        <f>'1. Forside'!A2</f>
        <v>V008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8" t="s">
        <v>186</v>
      </c>
      <c r="C4" s="258"/>
      <c r="D4" s="258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-10839092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-5429115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-5409977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-1081995.3999999999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Andelsselskabet Stenløse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V008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5" t="s">
        <v>187</v>
      </c>
      <c r="C4" s="255"/>
      <c r="D4" s="255"/>
      <c r="E4" s="255"/>
      <c r="F4" s="255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2947817.056382359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887209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51365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-55414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62917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946077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243264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243264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22134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-1140415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-71060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-1211475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2768329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2768329</v>
      </c>
      <c r="D36" s="79" t="s">
        <v>0</v>
      </c>
      <c r="E36" s="10">
        <f>-C36</f>
        <v>-2768329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179488.05638235901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0" t="str">
        <f>'1. Forside'!A1</f>
        <v>Andelsselskabet Stenløse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0" t="str">
        <f>'1. Forside'!A2</f>
        <v>V008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5" t="s">
        <v>188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1" t="s">
        <v>0</v>
      </c>
      <c r="E7" s="222">
        <v>0</v>
      </c>
      <c r="F7" s="221" t="s">
        <v>0</v>
      </c>
      <c r="G7" s="222">
        <v>33570</v>
      </c>
      <c r="H7" s="221" t="s">
        <v>0</v>
      </c>
      <c r="I7" s="222"/>
      <c r="J7" s="221" t="s">
        <v>0</v>
      </c>
      <c r="K7" s="222"/>
      <c r="L7" s="221" t="s">
        <v>0</v>
      </c>
      <c r="M7" s="26"/>
    </row>
    <row r="8" spans="1:13" x14ac:dyDescent="0.25">
      <c r="A8" s="26"/>
      <c r="B8" s="58" t="s">
        <v>74</v>
      </c>
      <c r="C8" s="223">
        <v>0</v>
      </c>
      <c r="D8" s="221" t="s">
        <v>0</v>
      </c>
      <c r="E8" s="223">
        <v>0</v>
      </c>
      <c r="F8" s="221" t="s">
        <v>0</v>
      </c>
      <c r="G8" s="223">
        <v>22134</v>
      </c>
      <c r="H8" s="221" t="s">
        <v>0</v>
      </c>
      <c r="I8" s="222"/>
      <c r="J8" s="221" t="s">
        <v>0</v>
      </c>
      <c r="K8" s="222"/>
      <c r="L8" s="221" t="s">
        <v>0</v>
      </c>
      <c r="M8" s="26"/>
    </row>
    <row r="9" spans="1:13" x14ac:dyDescent="0.25">
      <c r="A9" s="26"/>
      <c r="B9" s="58" t="s">
        <v>73</v>
      </c>
      <c r="C9" s="223">
        <v>0</v>
      </c>
      <c r="D9" s="221" t="s">
        <v>0</v>
      </c>
      <c r="E9" s="223">
        <v>0</v>
      </c>
      <c r="F9" s="221" t="s">
        <v>0</v>
      </c>
      <c r="G9" s="223">
        <v>0</v>
      </c>
      <c r="H9" s="221" t="s">
        <v>0</v>
      </c>
      <c r="I9" s="222"/>
      <c r="J9" s="221" t="s">
        <v>0</v>
      </c>
      <c r="K9" s="222"/>
      <c r="L9" s="221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1" t="s">
        <v>0</v>
      </c>
      <c r="E10" s="61">
        <v>0</v>
      </c>
      <c r="F10" s="221" t="s">
        <v>0</v>
      </c>
      <c r="G10" s="61">
        <v>0</v>
      </c>
      <c r="H10" s="221" t="s">
        <v>0</v>
      </c>
      <c r="I10" s="61"/>
      <c r="J10" s="221" t="s">
        <v>0</v>
      </c>
      <c r="K10" s="224">
        <f>IF(C11&gt;SUM(E8:I9),C11-SUM(E8:I9),0)*-1</f>
        <v>0</v>
      </c>
      <c r="L10" s="221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153" t="s">
        <v>0</v>
      </c>
      <c r="E11" s="55">
        <f>C11+E7-E8-E9</f>
        <v>0</v>
      </c>
      <c r="F11" s="153" t="s">
        <v>0</v>
      </c>
      <c r="G11" s="55">
        <f>E11+G7-G8-G9</f>
        <v>11436</v>
      </c>
      <c r="H11" s="153" t="s">
        <v>0</v>
      </c>
      <c r="I11" s="55">
        <f>G11+I7-I8-I9</f>
        <v>11436</v>
      </c>
      <c r="J11" s="153" t="s">
        <v>0</v>
      </c>
      <c r="K11" s="55">
        <f>K7-K8-K9+K10+I11</f>
        <v>11436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"/>
  <sheetViews>
    <sheetView workbookViewId="0"/>
  </sheetViews>
  <sheetFormatPr defaultRowHeight="15" x14ac:dyDescent="0.25"/>
  <sheetData/>
  <sheetProtection password="C6ED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Andelsselskabet Stenløse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V008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5" t="s">
        <v>105</v>
      </c>
      <c r="C4" s="255"/>
      <c r="D4" s="255"/>
      <c r="E4" s="255"/>
      <c r="F4" s="255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1335859.5949793828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-5076.2664609216545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-54099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1276684.3285184612</v>
      </c>
      <c r="D13" s="79" t="s">
        <v>0</v>
      </c>
      <c r="E13" s="6">
        <f>C13</f>
        <v>1276684.3285184612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850925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195</v>
      </c>
      <c r="C16" s="14">
        <f>'6. Gennemførte investeringer'!F16</f>
        <v>149704.14166666666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78711.083333333314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investeringer'!F16</f>
        <v>161966.66666666666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1241306.8916666666</v>
      </c>
      <c r="D19" s="79" t="s">
        <v>0</v>
      </c>
      <c r="E19" s="8">
        <f>C19</f>
        <v>1241306.8916666666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868000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1861050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25000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-132367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10000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-300000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-146117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2185566</v>
      </c>
      <c r="D29" s="79" t="s">
        <v>0</v>
      </c>
      <c r="E29" s="6">
        <f>C29</f>
        <v>2185566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-1081995.3999999999</v>
      </c>
      <c r="D31" s="79" t="s">
        <v>0</v>
      </c>
      <c r="E31" s="10">
        <f>C31</f>
        <v>-1081995.3999999999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179488.05638235901</v>
      </c>
      <c r="D33" s="79" t="s">
        <v>0</v>
      </c>
      <c r="E33" s="12">
        <f>C33</f>
        <v>179488.05638235901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3801049.8765674871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285217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13.326869985195438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6.8018381673164194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2" customFormat="1" x14ac:dyDescent="0.2">
      <c r="A49" s="213"/>
      <c r="B49" s="213"/>
      <c r="C49" s="214"/>
      <c r="D49" s="215"/>
      <c r="E49" s="216"/>
      <c r="F49" s="215"/>
      <c r="G49" s="213"/>
    </row>
    <row r="50" spans="1:7" s="212" customFormat="1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Andelsselskabet Stenløse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V008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5" t="s">
        <v>124</v>
      </c>
      <c r="C4" s="255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1335859.5949793828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1335859.5949793828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1335859.5949793828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-5076.2664609216545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Andelsselskabet Stenløse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V008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5" t="s">
        <v>123</v>
      </c>
      <c r="C4" s="255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7">
        <v>885274.15359283704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1330783.3285184612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1335859.5949793828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7">
        <v>216397.82301525696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54099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hidden="1" customHeight="1" x14ac:dyDescent="0.25">
      <c r="A39" s="155"/>
      <c r="B39" s="155"/>
      <c r="C39" s="155"/>
      <c r="D39" s="155"/>
      <c r="E39" s="155"/>
    </row>
    <row r="40" spans="1:5" ht="15" hidden="1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Andelsselskabet Stenløse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V008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5" t="s">
        <v>122</v>
      </c>
      <c r="C4" s="255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40508375.760921642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850925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850925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6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Andelsselskabet Stenløse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V008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6" t="s">
        <v>126</v>
      </c>
      <c r="C4" s="256"/>
      <c r="D4" s="256"/>
      <c r="E4" s="256"/>
      <c r="F4" s="256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7" t="s">
        <v>52</v>
      </c>
      <c r="G7" s="257"/>
      <c r="H7" s="26"/>
    </row>
    <row r="8" spans="1:8" s="148" customFormat="1" x14ac:dyDescent="0.25">
      <c r="A8" s="26"/>
      <c r="B8" s="29" t="s">
        <v>176</v>
      </c>
      <c r="C8" s="30" t="s">
        <v>177</v>
      </c>
      <c r="D8" s="31" t="s">
        <v>178</v>
      </c>
      <c r="E8" s="32">
        <v>149520</v>
      </c>
      <c r="F8" s="34">
        <f t="shared" ref="F8:F9" si="0">E8/D8</f>
        <v>2990.4</v>
      </c>
      <c r="G8" s="29" t="s">
        <v>0</v>
      </c>
      <c r="H8" s="26"/>
    </row>
    <row r="9" spans="1:8" s="148" customFormat="1" x14ac:dyDescent="0.25">
      <c r="A9" s="26"/>
      <c r="B9" s="29" t="s">
        <v>179</v>
      </c>
      <c r="C9" s="30" t="s">
        <v>177</v>
      </c>
      <c r="D9" s="31" t="s">
        <v>180</v>
      </c>
      <c r="E9" s="32">
        <v>223371</v>
      </c>
      <c r="F9" s="34">
        <f t="shared" si="0"/>
        <v>27921.375</v>
      </c>
      <c r="G9" s="29" t="s">
        <v>0</v>
      </c>
      <c r="H9" s="26"/>
    </row>
    <row r="10" spans="1:8" s="148" customFormat="1" x14ac:dyDescent="0.25">
      <c r="A10" s="26"/>
      <c r="B10" s="29" t="s">
        <v>181</v>
      </c>
      <c r="C10" s="30" t="s">
        <v>177</v>
      </c>
      <c r="D10" s="31" t="s">
        <v>182</v>
      </c>
      <c r="E10" s="32">
        <v>534641</v>
      </c>
      <c r="F10" s="34">
        <f t="shared" ref="F10:F13" si="1">E10/D10</f>
        <v>17821.366666666665</v>
      </c>
      <c r="G10" s="29" t="s">
        <v>0</v>
      </c>
      <c r="H10" s="26"/>
    </row>
    <row r="11" spans="1:8" s="148" customFormat="1" x14ac:dyDescent="0.25">
      <c r="A11" s="26"/>
      <c r="B11" s="29" t="s">
        <v>183</v>
      </c>
      <c r="C11" s="30" t="s">
        <v>177</v>
      </c>
      <c r="D11" s="31" t="s">
        <v>182</v>
      </c>
      <c r="E11" s="32">
        <v>216037</v>
      </c>
      <c r="F11" s="34">
        <f t="shared" si="1"/>
        <v>7201.2333333333336</v>
      </c>
      <c r="G11" s="29" t="s">
        <v>0</v>
      </c>
      <c r="H11" s="26"/>
    </row>
    <row r="12" spans="1:8" s="148" customFormat="1" x14ac:dyDescent="0.25">
      <c r="A12" s="26"/>
      <c r="B12" s="29" t="s">
        <v>183</v>
      </c>
      <c r="C12" s="30" t="s">
        <v>177</v>
      </c>
      <c r="D12" s="31" t="s">
        <v>182</v>
      </c>
      <c r="E12" s="32">
        <v>40009</v>
      </c>
      <c r="F12" s="34">
        <f t="shared" si="1"/>
        <v>1333.6333333333334</v>
      </c>
      <c r="G12" s="29" t="s">
        <v>0</v>
      </c>
      <c r="H12" s="26"/>
    </row>
    <row r="13" spans="1:8" s="148" customFormat="1" x14ac:dyDescent="0.25">
      <c r="A13" s="26"/>
      <c r="B13" s="29" t="s">
        <v>184</v>
      </c>
      <c r="C13" s="30" t="s">
        <v>177</v>
      </c>
      <c r="D13" s="31" t="s">
        <v>182</v>
      </c>
      <c r="E13" s="32">
        <v>217581</v>
      </c>
      <c r="F13" s="34">
        <f t="shared" si="1"/>
        <v>7252.7</v>
      </c>
      <c r="G13" s="29" t="s">
        <v>0</v>
      </c>
      <c r="H13" s="26"/>
    </row>
    <row r="14" spans="1:8" s="148" customFormat="1" x14ac:dyDescent="0.25">
      <c r="A14" s="26"/>
      <c r="B14" s="23" t="s">
        <v>71</v>
      </c>
      <c r="C14" s="158"/>
      <c r="D14" s="158"/>
      <c r="E14" s="158"/>
      <c r="F14" s="36">
        <f>SUM(F8:F13)</f>
        <v>64520.708333333328</v>
      </c>
      <c r="G14" s="37" t="s">
        <v>0</v>
      </c>
      <c r="H14" s="26"/>
    </row>
    <row r="15" spans="1:8" s="148" customFormat="1" x14ac:dyDescent="0.25">
      <c r="A15" s="26"/>
      <c r="B15" s="107" t="s">
        <v>132</v>
      </c>
      <c r="C15" s="159"/>
      <c r="D15" s="159"/>
      <c r="E15" s="159"/>
      <c r="F15" s="66">
        <v>85183.433333333334</v>
      </c>
      <c r="G15" s="37" t="s">
        <v>0</v>
      </c>
      <c r="H15" s="26"/>
    </row>
    <row r="16" spans="1:8" s="148" customFormat="1" x14ac:dyDescent="0.25">
      <c r="A16" s="26"/>
      <c r="B16" s="39" t="s">
        <v>68</v>
      </c>
      <c r="C16" s="160"/>
      <c r="D16" s="160"/>
      <c r="E16" s="161"/>
      <c r="F16" s="38">
        <f>F14+F15</f>
        <v>149704.14166666666</v>
      </c>
      <c r="G16" s="38" t="s">
        <v>0</v>
      </c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hidden="1" x14ac:dyDescent="0.25"/>
    <row r="21" spans="1:8" s="148" customFormat="1" hidden="1" x14ac:dyDescent="0.25"/>
    <row r="22" spans="1:8" s="148" customFormat="1" hidden="1" x14ac:dyDescent="0.25"/>
    <row r="23" spans="1:8" s="148" customFormat="1" ht="14.45" hidden="1" customHeight="1" x14ac:dyDescent="0.25"/>
    <row r="24" spans="1:8" s="148" customFormat="1" ht="14.4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Andelsselskabet Stenløse Vandværk</v>
      </c>
      <c r="B1" s="162"/>
      <c r="C1" s="162"/>
      <c r="D1" s="162"/>
      <c r="E1" s="162"/>
    </row>
    <row r="2" spans="1:5" x14ac:dyDescent="0.25">
      <c r="A2" s="1" t="str">
        <f>'1. Forside'!A2</f>
        <v>V008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5" t="s">
        <v>121</v>
      </c>
      <c r="C4" s="255"/>
      <c r="D4" s="255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29917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20413.333333333336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investeringer'!F14</f>
        <v>64520.708333333328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78711.083333333314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Andelsselskabet Stenløse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V008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5" t="s">
        <v>120</v>
      </c>
      <c r="C4" s="255"/>
      <c r="D4" s="255"/>
      <c r="E4" s="255"/>
      <c r="F4" s="255"/>
      <c r="G4" s="255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7" t="s">
        <v>56</v>
      </c>
      <c r="G7" s="257"/>
      <c r="H7" s="26"/>
    </row>
    <row r="8" spans="1:8" s="148" customFormat="1" x14ac:dyDescent="0.25">
      <c r="A8" s="26"/>
      <c r="B8" s="29" t="s">
        <v>179</v>
      </c>
      <c r="C8" s="30">
        <v>2015</v>
      </c>
      <c r="D8" s="31">
        <v>8</v>
      </c>
      <c r="E8" s="32">
        <v>300000</v>
      </c>
      <c r="F8" s="45">
        <f>E8/D8</f>
        <v>37500</v>
      </c>
      <c r="G8" s="35" t="s">
        <v>0</v>
      </c>
      <c r="H8" s="26"/>
    </row>
    <row r="9" spans="1:8" s="148" customFormat="1" x14ac:dyDescent="0.25">
      <c r="A9" s="26"/>
      <c r="B9" s="29" t="s">
        <v>191</v>
      </c>
      <c r="C9" s="30">
        <v>2015</v>
      </c>
      <c r="D9" s="31">
        <v>5</v>
      </c>
      <c r="E9" s="32">
        <v>150000</v>
      </c>
      <c r="F9" s="45">
        <f t="shared" ref="F9:F13" si="0">E9/D9</f>
        <v>30000</v>
      </c>
      <c r="G9" s="35" t="s">
        <v>0</v>
      </c>
      <c r="H9" s="26"/>
    </row>
    <row r="10" spans="1:8" s="148" customFormat="1" x14ac:dyDescent="0.25">
      <c r="A10" s="26"/>
      <c r="B10" s="29" t="s">
        <v>192</v>
      </c>
      <c r="C10" s="30">
        <v>2015</v>
      </c>
      <c r="D10" s="31">
        <v>5</v>
      </c>
      <c r="E10" s="32">
        <v>72000</v>
      </c>
      <c r="F10" s="45">
        <f t="shared" si="0"/>
        <v>14400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>
        <v>2015</v>
      </c>
      <c r="D11" s="31">
        <v>30</v>
      </c>
      <c r="E11" s="32">
        <v>472000</v>
      </c>
      <c r="F11" s="45">
        <f t="shared" si="0"/>
        <v>15733.333333333334</v>
      </c>
      <c r="G11" s="35" t="s">
        <v>0</v>
      </c>
      <c r="H11" s="26"/>
    </row>
    <row r="12" spans="1:8" s="148" customFormat="1" x14ac:dyDescent="0.25">
      <c r="A12" s="26"/>
      <c r="B12" s="29" t="s">
        <v>179</v>
      </c>
      <c r="C12" s="30">
        <v>2016</v>
      </c>
      <c r="D12" s="31">
        <v>8</v>
      </c>
      <c r="E12" s="32">
        <v>340000</v>
      </c>
      <c r="F12" s="45">
        <f t="shared" si="0"/>
        <v>42500</v>
      </c>
      <c r="G12" s="35" t="s">
        <v>0</v>
      </c>
      <c r="H12" s="26"/>
    </row>
    <row r="13" spans="1:8" s="148" customFormat="1" x14ac:dyDescent="0.25">
      <c r="A13" s="26"/>
      <c r="B13" s="29" t="s">
        <v>183</v>
      </c>
      <c r="C13" s="30">
        <v>2016</v>
      </c>
      <c r="D13" s="31">
        <v>30</v>
      </c>
      <c r="E13" s="32">
        <v>655000</v>
      </c>
      <c r="F13" s="45">
        <f t="shared" si="0"/>
        <v>21833.333333333332</v>
      </c>
      <c r="G13" s="35" t="s">
        <v>0</v>
      </c>
      <c r="H13" s="26"/>
    </row>
    <row r="14" spans="1:8" s="148" customFormat="1" x14ac:dyDescent="0.25">
      <c r="A14" s="26"/>
      <c r="B14" s="109" t="s">
        <v>72</v>
      </c>
      <c r="C14" s="165"/>
      <c r="D14" s="166"/>
      <c r="E14" s="167"/>
      <c r="F14" s="46">
        <f>SUMIF(C8:C13,"2015",F8:F13)</f>
        <v>97633.333333333328</v>
      </c>
      <c r="G14" s="47" t="s">
        <v>0</v>
      </c>
      <c r="H14" s="26"/>
    </row>
    <row r="15" spans="1:8" s="148" customFormat="1" x14ac:dyDescent="0.25">
      <c r="A15" s="26"/>
      <c r="B15" s="107" t="s">
        <v>130</v>
      </c>
      <c r="C15" s="168"/>
      <c r="D15" s="169"/>
      <c r="E15" s="170"/>
      <c r="F15" s="46">
        <f>SUMIF(C8:C13,"2016",F8:F13)</f>
        <v>64333.333333333328</v>
      </c>
      <c r="G15" s="47" t="s">
        <v>0</v>
      </c>
      <c r="H15" s="26"/>
    </row>
    <row r="16" spans="1:8" s="148" customFormat="1" x14ac:dyDescent="0.25">
      <c r="A16" s="26"/>
      <c r="B16" s="50" t="s">
        <v>36</v>
      </c>
      <c r="C16" s="171"/>
      <c r="D16" s="172"/>
      <c r="E16" s="172"/>
      <c r="F16" s="48">
        <f>F14+F15</f>
        <v>161966.66666666666</v>
      </c>
      <c r="G16" s="49" t="s">
        <v>0</v>
      </c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173"/>
      <c r="G19" s="173"/>
      <c r="H19" s="26"/>
    </row>
    <row r="20" spans="1:8" s="148" customFormat="1" ht="15" hidden="1" customHeight="1" x14ac:dyDescent="0.25">
      <c r="C20" s="174"/>
    </row>
    <row r="21" spans="1:8" s="148" customFormat="1" ht="15" hidden="1" customHeight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t="12" hidden="1" customHeight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Andelsselskabet Stenløse Vandværk</v>
      </c>
      <c r="B1" s="56"/>
      <c r="C1" s="56"/>
      <c r="D1" s="176"/>
      <c r="E1" s="56"/>
    </row>
    <row r="2" spans="1:5" x14ac:dyDescent="0.25">
      <c r="A2" s="219" t="str">
        <f>'1. Forside'!A2</f>
        <v>V008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8" t="s">
        <v>119</v>
      </c>
      <c r="C4" s="258"/>
      <c r="D4" s="258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189</v>
      </c>
      <c r="C8" s="51">
        <v>835000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868000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196</v>
      </c>
      <c r="C12" s="178"/>
      <c r="D12" s="179"/>
      <c r="E12" s="56"/>
    </row>
    <row r="13" spans="1:5" x14ac:dyDescent="0.25">
      <c r="A13" s="56"/>
      <c r="B13" s="53" t="s">
        <v>197</v>
      </c>
      <c r="C13" s="180">
        <v>1861050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1861050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59" t="s">
        <v>140</v>
      </c>
      <c r="C17" s="260"/>
      <c r="D17" s="261"/>
      <c r="E17" s="56"/>
    </row>
    <row r="18" spans="1:5" x14ac:dyDescent="0.25">
      <c r="A18" s="56"/>
      <c r="B18" s="53" t="s">
        <v>70</v>
      </c>
      <c r="C18" s="51">
        <v>16000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9000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25000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2" t="s">
        <v>141</v>
      </c>
      <c r="C23" s="263"/>
      <c r="D23" s="264"/>
      <c r="E23" s="56"/>
    </row>
    <row r="24" spans="1:5" x14ac:dyDescent="0.25">
      <c r="A24" s="56"/>
      <c r="B24" s="108" t="s">
        <v>142</v>
      </c>
      <c r="C24" s="19">
        <v>2637626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2769993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-132367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  <vt:lpstr>Ark1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2015-10-05T13:04:21Z</dcterms:modified>
</cp:coreProperties>
</file>