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9" i="2" l="1"/>
  <c r="F10" i="2"/>
  <c r="F11" i="2"/>
  <c r="F12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3" i="3"/>
  <c r="C22" i="8" s="1"/>
  <c r="E29" i="19"/>
  <c r="C12" i="8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3" i="7" l="1"/>
  <c r="F15" i="7" s="1"/>
  <c r="C9" i="12" l="1"/>
  <c r="C11" i="12" s="1"/>
  <c r="C31" i="8" s="1"/>
  <c r="E31" i="8" s="1"/>
  <c r="F8" i="2" l="1"/>
  <c r="F8" i="7"/>
  <c r="F14" i="7" s="1"/>
  <c r="F13" i="2" l="1"/>
  <c r="C9" i="10" s="1"/>
  <c r="C15" i="11" l="1"/>
  <c r="C28" i="8" s="1"/>
  <c r="C14" i="4"/>
  <c r="C26" i="8" s="1"/>
  <c r="C25" i="3"/>
  <c r="C24" i="8" s="1"/>
  <c r="F16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<sst xmlns="http://schemas.openxmlformats.org/spreadsheetml/2006/main" count="373" uniqueCount="199">
  <si>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</si>
  <si>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</si>
  <si>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</si>
  <si>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</si>
  <si>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</si>
  <si>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</si>
  <si>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</si>
  <si>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</si>
  <si>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</si>
  <si>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</si>
  <si>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</si>
  <si>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</si>
  <si>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</si>
  <si>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</si>
  <si>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</si>
  <si>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</si>
  <si>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</si>
  <si>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</si>
  <si>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</si>
  <si>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</si>
  <si>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</si>
  <si>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</si>
  <si>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</si>
  <si>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</si>
  <si>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</si>
  <si>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</si>
  <si>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</si>
  <si>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</si>
  <si>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</si>
  <si>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</si>
  <si>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</si>
  <si>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</si>
  <si>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</si>
  <si>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</si>
  <si>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</si>
  <si>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</si>
  <si>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</si>
  <si>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</si>
  <si>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</si>
  <si>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</si>
  <si>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</si>
  <si>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</si>
  <si>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</si>
  <si>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</si>
  <si>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</si>
  <si>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</si>
  <si>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</si>
  <si>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</si>
  <si>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</si>
  <si>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</si>
  <si>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</si>
  <si>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</si>
  <si>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</si>
  <si>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</si>
  <si>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</si>
  <si>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</si>
  <si>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</si>
  <si>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</si>
  <si>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</si>
  <si>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</si>
  <si>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</si>
  <si>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</si>
  <si>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</si>
  <si>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</si>
  <si>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</si>
  <si>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</si>
  <si>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</si>
  <si>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</si>
  <si>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</si>
  <si>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</si>
  <si>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</si>
  <si>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</si>
  <si>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</si>
  <si>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</si>
  <si>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</si>
  <si>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</si>
  <si>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</si>
  <si>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</si>
  <si>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</si>
  <si>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</si>
  <si>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</si>
  <si>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</si>
  <si>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</si>
  <si>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</si>
  <si>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</si>
  <si>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</si>
  <si>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</si>
  <si>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</si>
  <si>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</si>
  <si>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</si>
  <si>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</si>
  <si>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</si>
  <si>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</si>
  <si>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</si>
  <si>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</si>
  <si>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</si>
  <si>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</si>
  <si>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</si>
  <si>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</si>
  <si>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</si>
  <si>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</si>
  <si>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</si>
  <si>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</si>
  <si>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</si>
  <si>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</si>
  <si>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</si>
  <si>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</si>
  <si>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</si>
  <si>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</si>
  <si>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</si>
  <si>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</si>
  <si>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</si>
  <si>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</si>
  <si>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</si>
  <si>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</si>
  <si>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</si>
  <si>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</si>
  <si>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</si>
  <si>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</si>
  <si>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</si>
  <si>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</si>
  <si>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</si>
  <si>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</si>
  <si>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</si>
  <si>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</si>
  <si>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</si>
  <si>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</si>
  <si>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</si>
  <si>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</si>
  <si>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</si>
  <si>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</si>
  <si>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</si>
  <si>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</si>
  <si>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</si>
  <si>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</si>
  <si>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</si>
  <si>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</si>
  <si>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</si>
  <si>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</si>
  <si>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</si>
  <si>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</si>
  <si>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</si>
  <si>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</si>
  <si>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</si>
  <si>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</si>
  <si>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</si>
  <si>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</si>
  <si>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</si>
  <si>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</si>
  <si>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</si>
  <si>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</si>
  <si>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</si>
  <si>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</si>
  <si>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</si>
  <si>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</si>
  <si>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</si>
  <si>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</si>
  <si>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</si>
  <si>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</si>
  <si>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</si>
  <si>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</si>
  <si>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</si>
  <si>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</si>
  <si>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</si>
  <si>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</si>
  <si>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</si>
  <si>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</si>
  <si>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</si>
  <si>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</si>
  <si>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</si>
  <si>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</si>
  <si>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</si>
  <si>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</si>
  <si>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</si>
  <si>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</si>
  <si>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</si>
  <si>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</si>
  <si>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</si>
  <si>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</si>
  <si>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</si>
  <si>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Grundvandsbeskyttelse</t>
  </si>
  <si>
    <t>Administrationbygninger</t>
  </si>
  <si>
    <t>2014</t>
  </si>
  <si>
    <t>75</t>
  </si>
  <si>
    <t>Ø 50mm &lt; Ledningsnet ≤ Ø110 mm</t>
  </si>
  <si>
    <t xml:space="preserve">Afregningsmålere, mekaniske </t>
  </si>
  <si>
    <t>8</t>
  </si>
  <si>
    <t>Køretøjer, personbil</t>
  </si>
  <si>
    <t>5</t>
  </si>
  <si>
    <t>Arbejdsplads</t>
  </si>
  <si>
    <t>Afregningsmålere, elektroniske &gt; Ø110 mm</t>
  </si>
  <si>
    <t>Eternitledninger Ø 50mm &lt; Ledningsnet ≤ Ø110 mm</t>
  </si>
  <si>
    <t>Ventiler på Ø 50mm &lt; Ledningsnet ≤ Ø110 mm</t>
  </si>
  <si>
    <t>Afregningsmålere, elektroniske ≤ Ø 110mm (Qn 10)</t>
  </si>
  <si>
    <t>Andelsselskabet Vejgaard Vandværk</t>
  </si>
  <si>
    <t>V010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</si>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</sst>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5" t="s">
        <v>58</v>
      </c>
      <c r="E8" s="225"/>
      <c r="F8" s="225"/>
      <c r="G8" s="123"/>
      <c r="H8" s="123"/>
      <c r="I8" s="123"/>
    </row>
    <row r="9" spans="1:9" x14ac:dyDescent="0.25">
      <c r="A9" s="121"/>
      <c r="B9" s="121"/>
      <c r="C9" s="121"/>
      <c r="D9" s="236" t="s">
        <v>106</v>
      </c>
      <c r="E9" s="236"/>
      <c r="F9" s="23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6" t="s">
        <v>59</v>
      </c>
      <c r="E13" s="226"/>
      <c r="F13" s="226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7" t="s">
        <v>60</v>
      </c>
      <c r="E16" s="228"/>
      <c r="F16" s="229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3" t="s">
        <v>44</v>
      </c>
      <c r="E19" s="234"/>
      <c r="F19" s="235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3" t="s">
        <v>61</v>
      </c>
      <c r="E20" s="234"/>
      <c r="F20" s="235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3" t="s">
        <v>87</v>
      </c>
      <c r="E21" s="234"/>
      <c r="F21" s="235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3" t="s">
        <v>62</v>
      </c>
      <c r="E22" s="234"/>
      <c r="F22" s="235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2" t="s">
        <v>42</v>
      </c>
      <c r="E23" s="253"/>
      <c r="F23" s="254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9" t="s">
        <v>63</v>
      </c>
      <c r="E24" s="250"/>
      <c r="F24" s="251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6" t="s">
        <v>43</v>
      </c>
      <c r="E25" s="247"/>
      <c r="F25" s="248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3" t="s">
        <v>64</v>
      </c>
      <c r="E26" s="244"/>
      <c r="F26" s="245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7" t="s">
        <v>137</v>
      </c>
      <c r="E27" s="238"/>
      <c r="F27" s="23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0" t="s">
        <v>138</v>
      </c>
      <c r="E28" s="241"/>
      <c r="F28" s="242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Vejgaard Vandværk</v>
      </c>
      <c r="B1" s="56"/>
      <c r="C1" s="56"/>
      <c r="D1" s="56"/>
      <c r="E1" s="56"/>
    </row>
    <row r="2" spans="1:5" x14ac:dyDescent="0.25">
      <c r="A2" s="219" t="str">
        <f>'1. Forside'!A2</f>
        <v>V010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8" t="s">
        <v>118</v>
      </c>
      <c r="C4" s="258"/>
      <c r="D4" s="258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180</v>
      </c>
      <c r="C7" s="51">
        <v>733257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733257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680882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657102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23780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Andelsselskabet Vejgaard Vandværk</v>
      </c>
      <c r="B1" s="26"/>
      <c r="C1" s="26"/>
      <c r="D1" s="26"/>
      <c r="E1" s="26"/>
    </row>
    <row r="2" spans="1:5" x14ac:dyDescent="0.25">
      <c r="A2" s="220" t="str">
        <f>'1. Forside'!A2</f>
        <v>V010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5" t="s">
        <v>176</v>
      </c>
      <c r="C4" s="255"/>
      <c r="D4" s="255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7128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27128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Andelsselskabet Vejgaard Vandværk</v>
      </c>
      <c r="B1" s="26"/>
      <c r="C1" s="26"/>
      <c r="D1" s="26"/>
      <c r="E1" s="26"/>
    </row>
    <row r="2" spans="1:5" x14ac:dyDescent="0.25">
      <c r="A2" s="220" t="str">
        <f>'1. Forside'!A2</f>
        <v>V010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8" t="s">
        <v>177</v>
      </c>
      <c r="C4" s="258"/>
      <c r="D4" s="258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-7237496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-3702365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-3535131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-707026.2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Vejgaard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178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8126825.6158535825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1515414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475518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90218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123033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2204183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10620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735930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746550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708686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-3512074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-147345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-3659419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8330316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8330316</v>
      </c>
      <c r="D36" s="79" t="s">
        <v>0</v>
      </c>
      <c r="E36" s="10">
        <f>-C36</f>
        <v>-8330316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-203490.38414641749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Andelsselskabet Vejgaard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V010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5" t="s">
        <v>179</v>
      </c>
      <c r="C4" s="255"/>
      <c r="D4" s="255"/>
      <c r="E4" s="255"/>
      <c r="F4" s="255"/>
      <c r="G4" s="255"/>
      <c r="H4" s="255"/>
      <c r="I4" s="255"/>
      <c r="J4" s="255"/>
      <c r="K4" s="255"/>
      <c r="L4" s="255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505463</v>
      </c>
      <c r="D7" s="221" t="s">
        <v>0</v>
      </c>
      <c r="E7" s="222">
        <v>230686</v>
      </c>
      <c r="F7" s="221" t="s">
        <v>0</v>
      </c>
      <c r="G7" s="222">
        <v>8316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5995</v>
      </c>
      <c r="D8" s="221" t="s">
        <v>0</v>
      </c>
      <c r="E8" s="223">
        <v>26643</v>
      </c>
      <c r="F8" s="221" t="s">
        <v>0</v>
      </c>
      <c r="G8" s="223">
        <v>708686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499468</v>
      </c>
      <c r="D11" s="153" t="s">
        <v>0</v>
      </c>
      <c r="E11" s="55">
        <f>C11+E7-E8-E9</f>
        <v>703511</v>
      </c>
      <c r="F11" s="153" t="s">
        <v>0</v>
      </c>
      <c r="G11" s="55">
        <f>E11+G7-G8-G9</f>
        <v>3141</v>
      </c>
      <c r="H11" s="153" t="s">
        <v>0</v>
      </c>
      <c r="I11" s="55">
        <f>G11+I7-I8-I9</f>
        <v>3141</v>
      </c>
      <c r="J11" s="153" t="s">
        <v>0</v>
      </c>
      <c r="K11" s="55">
        <f>K7-K8-K9+K10+I11</f>
        <v>3141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Vejgaard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5" t="s">
        <v>105</v>
      </c>
      <c r="C4" s="255"/>
      <c r="D4" s="255"/>
      <c r="E4" s="255"/>
      <c r="F4" s="255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3040395.7880220693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-11553.503994483863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3028842.2840275853</v>
      </c>
      <c r="D13" s="79" t="s">
        <v>0</v>
      </c>
      <c r="E13" s="6">
        <f>C13</f>
        <v>3028842.2840275853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1283742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196</v>
      </c>
      <c r="C16" s="14">
        <f>'6. Gennemførte investeringer'!F15</f>
        <v>777180.16666666651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199296.57666666663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investeringer'!F16</f>
        <v>186000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2446218.7433333332</v>
      </c>
      <c r="D19" s="79" t="s">
        <v>0</v>
      </c>
      <c r="E19" s="8">
        <f>C19</f>
        <v>2446218.7433333332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3420120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42000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116798.93000000017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733257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23780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27128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4376083.93</v>
      </c>
      <c r="D29" s="79" t="s">
        <v>0</v>
      </c>
      <c r="E29" s="6">
        <f>C29</f>
        <v>4376083.93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-707026.2</v>
      </c>
      <c r="D31" s="79" t="s">
        <v>0</v>
      </c>
      <c r="E31" s="10">
        <f>C31</f>
        <v>-707026.2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-203490.38414641749</v>
      </c>
      <c r="D33" s="79" t="s">
        <v>0</v>
      </c>
      <c r="E33" s="12">
        <f>C33</f>
        <v>-203490.38414641749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8940628.3732145019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523755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17.070249206622375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10.540249493015821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Vejgaard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5" t="s">
        <v>124</v>
      </c>
      <c r="C4" s="255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3040395.7880220693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3040395.7880220693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3040395.7880220693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-11553.503994483863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Vejgaard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123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3002086.8010929911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3028842.2840275853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3040395.7880220693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Vejgaard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5" t="s">
        <v>122</v>
      </c>
      <c r="C4" s="255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60358435.625015348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1283742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1283742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Vejgaard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6" t="s">
        <v>126</v>
      </c>
      <c r="C4" s="256"/>
      <c r="D4" s="256"/>
      <c r="E4" s="256"/>
      <c r="F4" s="256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7" t="s">
        <v>52</v>
      </c>
      <c r="G7" s="257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1350128</v>
      </c>
      <c r="F8" s="34">
        <f t="shared" ref="F8" si="0">E8/D8</f>
        <v>18001.706666666665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183</v>
      </c>
      <c r="E9" s="32">
        <v>1456378</v>
      </c>
      <c r="F9" s="34">
        <f t="shared" ref="F9:F12" si="1">E9/D9</f>
        <v>19418.373333333333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182</v>
      </c>
      <c r="D10" s="31" t="s">
        <v>186</v>
      </c>
      <c r="E10" s="32">
        <v>589923</v>
      </c>
      <c r="F10" s="34">
        <f t="shared" si="1"/>
        <v>73740.375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182</v>
      </c>
      <c r="D11" s="31" t="s">
        <v>188</v>
      </c>
      <c r="E11" s="32">
        <v>147338</v>
      </c>
      <c r="F11" s="34">
        <f t="shared" si="1"/>
        <v>29467.599999999999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182</v>
      </c>
      <c r="D12" s="31" t="s">
        <v>188</v>
      </c>
      <c r="E12" s="32">
        <v>149267</v>
      </c>
      <c r="F12" s="34">
        <f t="shared" si="1"/>
        <v>29853.4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170481.45499999999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606698.71166666655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777180.16666666651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Vejgaard Vandværk</v>
      </c>
      <c r="B1" s="162"/>
      <c r="C1" s="162"/>
      <c r="D1" s="162"/>
      <c r="E1" s="162"/>
    </row>
    <row r="2" spans="1:5" x14ac:dyDescent="0.25">
      <c r="A2" s="1" t="str">
        <f>'1. Forside'!A2</f>
        <v>V010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5" t="s">
        <v>121</v>
      </c>
      <c r="C4" s="255"/>
      <c r="D4" s="255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29333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112333.33333333334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170481.45499999999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199296.57666666663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Vejgaard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5" t="s">
        <v>120</v>
      </c>
      <c r="C4" s="255"/>
      <c r="D4" s="255"/>
      <c r="E4" s="255"/>
      <c r="F4" s="255"/>
      <c r="G4" s="255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7" t="s">
        <v>56</v>
      </c>
      <c r="G7" s="257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10</v>
      </c>
      <c r="E8" s="32">
        <v>730000</v>
      </c>
      <c r="F8" s="45">
        <f>E8/D8</f>
        <v>73000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75</v>
      </c>
      <c r="E9" s="32">
        <v>1000000</v>
      </c>
      <c r="F9" s="45">
        <f t="shared" ref="F9:F12" si="0">E9/D9</f>
        <v>13333.333333333334</v>
      </c>
      <c r="G9" s="35" t="s">
        <v>0</v>
      </c>
      <c r="H9" s="26"/>
    </row>
    <row r="10" spans="1:8" s="148" customFormat="1" x14ac:dyDescent="0.25">
      <c r="A10" s="26"/>
      <c r="B10" s="29" t="s">
        <v>192</v>
      </c>
      <c r="C10" s="30">
        <v>2015</v>
      </c>
      <c r="D10" s="31">
        <v>75</v>
      </c>
      <c r="E10" s="32">
        <v>500000</v>
      </c>
      <c r="F10" s="45">
        <f t="shared" si="0"/>
        <v>6666.666666666667</v>
      </c>
      <c r="G10" s="35" t="s">
        <v>0</v>
      </c>
      <c r="H10" s="26"/>
    </row>
    <row r="11" spans="1:8" s="148" customFormat="1" x14ac:dyDescent="0.25">
      <c r="A11" s="26"/>
      <c r="B11" s="29" t="s">
        <v>193</v>
      </c>
      <c r="C11" s="30">
        <v>2016</v>
      </c>
      <c r="D11" s="31">
        <v>10</v>
      </c>
      <c r="E11" s="32">
        <v>730000</v>
      </c>
      <c r="F11" s="45">
        <f t="shared" si="0"/>
        <v>73000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2016</v>
      </c>
      <c r="D12" s="31">
        <v>75</v>
      </c>
      <c r="E12" s="32">
        <v>1000000</v>
      </c>
      <c r="F12" s="45">
        <f t="shared" si="0"/>
        <v>13333.333333333334</v>
      </c>
      <c r="G12" s="35" t="s">
        <v>0</v>
      </c>
      <c r="H12" s="26"/>
    </row>
    <row r="13" spans="1:8" s="148" customFormat="1" ht="15" customHeight="1" x14ac:dyDescent="0.25">
      <c r="A13" s="26"/>
      <c r="B13" s="29" t="s">
        <v>192</v>
      </c>
      <c r="C13" s="30">
        <v>2016</v>
      </c>
      <c r="D13" s="31">
        <v>75</v>
      </c>
      <c r="E13" s="32">
        <v>500000</v>
      </c>
      <c r="F13" s="45">
        <f t="shared" ref="F13" si="1">E13/D13</f>
        <v>6666.666666666667</v>
      </c>
      <c r="G13" s="35" t="s">
        <v>0</v>
      </c>
      <c r="H13" s="26"/>
    </row>
    <row r="14" spans="1:8" s="148" customFormat="1" x14ac:dyDescent="0.25">
      <c r="A14" s="26"/>
      <c r="B14" s="109" t="s">
        <v>72</v>
      </c>
      <c r="C14" s="165"/>
      <c r="D14" s="166"/>
      <c r="E14" s="167"/>
      <c r="F14" s="46">
        <f>SUMIF(C8:C13,"2015",F8:F13)</f>
        <v>93000</v>
      </c>
      <c r="G14" s="47" t="s">
        <v>0</v>
      </c>
      <c r="H14" s="26"/>
    </row>
    <row r="15" spans="1:8" s="148" customFormat="1" x14ac:dyDescent="0.25">
      <c r="A15" s="26"/>
      <c r="B15" s="107" t="s">
        <v>130</v>
      </c>
      <c r="C15" s="168"/>
      <c r="D15" s="169"/>
      <c r="E15" s="170"/>
      <c r="F15" s="46">
        <f>SUMIF(C8:C13,"2016",F8:F13)</f>
        <v>93000</v>
      </c>
      <c r="G15" s="47" t="s">
        <v>0</v>
      </c>
      <c r="H15" s="26"/>
    </row>
    <row r="16" spans="1:8" s="148" customFormat="1" x14ac:dyDescent="0.25">
      <c r="A16" s="26"/>
      <c r="B16" s="50" t="s">
        <v>36</v>
      </c>
      <c r="C16" s="171"/>
      <c r="D16" s="172"/>
      <c r="E16" s="172"/>
      <c r="F16" s="48">
        <f>F14+F15</f>
        <v>186000</v>
      </c>
      <c r="G16" s="49" t="s">
        <v>0</v>
      </c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173"/>
      <c r="G19" s="173"/>
      <c r="H19" s="26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t="12" hidden="1" customHeight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Andelsselskabet Vejgaard Vandværk</v>
      </c>
      <c r="B1" s="56"/>
      <c r="C1" s="56"/>
      <c r="D1" s="176"/>
      <c r="E1" s="56"/>
    </row>
    <row r="2" spans="1:5" x14ac:dyDescent="0.25">
      <c r="A2" s="219" t="str">
        <f>'1. Forside'!A2</f>
        <v>V010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8" t="s">
        <v>119</v>
      </c>
      <c r="C4" s="258"/>
      <c r="D4" s="258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197</v>
      </c>
      <c r="C11" s="178"/>
      <c r="D11" s="179"/>
      <c r="E11" s="56"/>
    </row>
    <row r="12" spans="1:5" x14ac:dyDescent="0.25">
      <c r="A12" s="56"/>
      <c r="B12" s="53" t="s">
        <v>198</v>
      </c>
      <c r="C12" s="180">
        <v>3420120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3420120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59" t="s">
        <v>140</v>
      </c>
      <c r="C16" s="260"/>
      <c r="D16" s="261"/>
      <c r="E16" s="56"/>
    </row>
    <row r="17" spans="1:5" x14ac:dyDescent="0.25">
      <c r="A17" s="56"/>
      <c r="B17" s="53" t="s">
        <v>70</v>
      </c>
      <c r="C17" s="51">
        <v>12000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30000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42000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2" t="s">
        <v>141</v>
      </c>
      <c r="C22" s="263"/>
      <c r="D22" s="264"/>
      <c r="E22" s="56"/>
    </row>
    <row r="23" spans="1:5" x14ac:dyDescent="0.25">
      <c r="A23" s="56"/>
      <c r="B23" s="108" t="s">
        <v>142</v>
      </c>
      <c r="C23" s="19">
        <v>3290286.93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3173488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116798.93000000017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2015-09-25T11:24:39Z</dcterms:modified>
</cp:coreProperties>
</file>