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4" i="7" l="1"/>
  <c r="F9" i="2" l="1"/>
  <c r="F10" i="2"/>
  <c r="C9" i="12" l="1"/>
  <c r="C11" i="12" s="1"/>
  <c r="C31" i="8" s="1"/>
  <c r="E31" i="8" s="1"/>
  <c r="F8" i="2" l="1"/>
  <c r="F8" i="7"/>
  <c r="F13" i="7" s="1"/>
  <c r="F11" i="2" l="1"/>
  <c r="C9" i="10" s="1"/>
  <c r="C15" i="11" l="1"/>
  <c r="C28" i="8" s="1"/>
  <c r="C14" i="4"/>
  <c r="C26" i="8" s="1"/>
  <c r="C25" i="3"/>
  <c r="C24" i="8" s="1"/>
  <c r="F15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<sst xmlns="http://schemas.openxmlformats.org/spreadsheetml/2006/main" count="372" uniqueCount="196">
  <si>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</si>
  <si>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</si>
  <si>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</si>
  <si>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</si>
  <si>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</si>
  <si>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</si>
  <si>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</si>
  <si>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</si>
  <si>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</si>
  <si>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</si>
  <si>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</si>
  <si>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</si>
  <si>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</si>
  <si>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</si>
  <si>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</si>
  <si>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</si>
  <si>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</si>
  <si>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</si>
  <si>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</si>
  <si>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</si>
  <si>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</si>
  <si>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</si>
  <si>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</si>
  <si>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</si>
  <si>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</si>
  <si>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</si>
  <si>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</si>
  <si>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</si>
  <si>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</si>
  <si>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</si>
  <si>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</si>
  <si>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</si>
  <si>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</si>
  <si>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</si>
  <si>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</si>
  <si>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</si>
  <si>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</si>
  <si>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</si>
  <si>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</si>
  <si>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</si>
  <si>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</si>
  <si>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</si>
  <si>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</si>
  <si>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</si>
  <si>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</si>
  <si>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</si>
  <si>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</si>
  <si>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</si>
  <si>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</si>
  <si>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</si>
  <si>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</si>
  <si>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</si>
  <si>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</si>
  <si>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</si>
  <si>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</si>
  <si>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</si>
  <si>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</si>
  <si>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</si>
  <si>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</si>
  <si>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</si>
  <si>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</si>
  <si>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</si>
  <si>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</si>
  <si>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</si>
  <si>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</si>
  <si>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</si>
  <si>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</si>
  <si>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</si>
  <si>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</si>
  <si>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</si>
  <si>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</si>
  <si>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</si>
  <si>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</si>
  <si>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</si>
  <si>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</si>
  <si>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</si>
  <si>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</si>
  <si>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</si>
  <si>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</si>
  <si>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</si>
  <si>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</si>
  <si>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</si>
  <si>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</si>
  <si>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</si>
  <si>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</si>
  <si>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</si>
  <si>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</si>
  <si>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</si>
  <si>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</si>
  <si>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</si>
  <si>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</si>
  <si>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</si>
  <si>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</si>
  <si>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</si>
  <si>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</si>
  <si>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</si>
  <si>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</si>
  <si>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</si>
  <si>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</si>
  <si>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</si>
  <si>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</si>
  <si>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</si>
  <si>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</si>
  <si>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</si>
  <si>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</si>
  <si>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</si>
  <si>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</si>
  <si>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</si>
  <si>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</si>
  <si>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</si>
  <si>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</si>
  <si>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</si>
  <si>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</si>
  <si>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</si>
  <si>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</si>
  <si>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</si>
  <si>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</si>
  <si>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</si>
  <si>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</si>
  <si>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</si>
  <si>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</si>
  <si>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</si>
  <si>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</si>
  <si>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</si>
  <si>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</si>
  <si>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</si>
  <si>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</si>
  <si>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</si>
  <si>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</si>
  <si>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</si>
  <si>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</si>
  <si>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</si>
  <si>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</si>
  <si>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</si>
  <si>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</si>
  <si>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</si>
  <si>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</si>
  <si>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</si>
  <si>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</si>
  <si>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</si>
  <si>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</si>
  <si>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</si>
  <si>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</si>
  <si>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</si>
  <si>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</si>
  <si>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</si>
  <si>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</si>
  <si>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</si>
  <si>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</si>
  <si>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</si>
  <si>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</si>
  <si>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</si>
  <si>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</si>
  <si>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</si>
  <si>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</si>
  <si>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</si>
  <si>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</si>
  <si>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</si>
  <si>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</si>
  <si>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</si>
  <si>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</si>
  <si>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</si>
  <si>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</si>
  <si>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</si>
  <si>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</si>
  <si>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</si>
  <si>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</si>
  <si>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</si>
  <si>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</si>
  <si>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</si>
  <si>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</si>
  <si>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</si>
  <si>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</si>
  <si>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</si>
  <si>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</si>
  <si>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</si>
  <si>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</si>
  <si>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</si>
  <si>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</si>
  <si>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Afregningsmålere, elektroniske ≤ Ø 110mm (Qn 10)</t>
  </si>
  <si>
    <t>2014</t>
  </si>
  <si>
    <t>10</t>
  </si>
  <si>
    <t>Etageareal vandbehandlingsbygning</t>
  </si>
  <si>
    <t>25</t>
  </si>
  <si>
    <t>Stik på ledningsnet, Konstruktioner</t>
  </si>
  <si>
    <t>75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</si>
  <si>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</si>
  <si>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</si>
  <si>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</si>
  <si>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</si>
  <si>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</si>
  <si>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2015</t>
  </si>
  <si>
    <t>2016</t>
  </si>
  <si>
    <t>Lukket filteranlæg i container</t>
  </si>
  <si>
    <t>Andelsvandværket Helle Vest A.M.B.A</t>
  </si>
  <si>
    <t>V013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</si>
</sst>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138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1" t="s">
        <v>139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Andelsvandværket Helle Vest A.M.B.A</v>
      </c>
      <c r="B1" s="56"/>
      <c r="C1" s="56"/>
      <c r="D1" s="56"/>
      <c r="E1" s="56"/>
    </row>
    <row r="2" spans="1:5" x14ac:dyDescent="0.25">
      <c r="A2" s="220" t="str">
        <f>'1. Forside'!A2</f>
        <v>V013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Andelsvandværket Helle Vest A.M.B.A</v>
      </c>
      <c r="B1" s="26"/>
      <c r="C1" s="26"/>
      <c r="D1" s="26"/>
      <c r="E1" s="26"/>
    </row>
    <row r="2" spans="1:5" x14ac:dyDescent="0.25">
      <c r="A2" s="221" t="str">
        <f>'1. Forside'!A2</f>
        <v>V013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186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-4468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-30000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25532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Andelsvandværket Helle Vest A.M.B.A</v>
      </c>
      <c r="B1" s="26"/>
      <c r="C1" s="26"/>
      <c r="D1" s="26"/>
      <c r="E1" s="26"/>
    </row>
    <row r="2" spans="1:5" x14ac:dyDescent="0.25">
      <c r="A2" s="221" t="str">
        <f>'1. Forside'!A2</f>
        <v>V013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-3168418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-1567329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-1601089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-320217.8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Andelsvandværket Helle Vest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5932980.4103661766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1731166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48682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1564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99887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1881299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236756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236756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-926345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-926345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1191710</v>
      </c>
      <c r="D27" s="79" t="s">
        <v>0</v>
      </c>
      <c r="E27" s="10">
        <f>IF(C27&lt;0,0,-C27)</f>
        <v>-1191710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4209745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4209745</v>
      </c>
      <c r="D36" s="79" t="s">
        <v>0</v>
      </c>
      <c r="E36" s="10">
        <f>-C36</f>
        <v>-4209745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531525.41036617663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Andelsvandværket Helle Vest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203219</v>
      </c>
      <c r="D7" s="222" t="s">
        <v>0</v>
      </c>
      <c r="E7" s="223">
        <v>497444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203219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203219</v>
      </c>
      <c r="D11" s="153" t="s">
        <v>0</v>
      </c>
      <c r="E11" s="55">
        <f>C11+E7-E8-E9</f>
        <v>497444</v>
      </c>
      <c r="F11" s="153" t="s">
        <v>0</v>
      </c>
      <c r="G11" s="55">
        <f>E11+G7-G8-G9</f>
        <v>497444</v>
      </c>
      <c r="H11" s="153" t="s">
        <v>0</v>
      </c>
      <c r="I11" s="55">
        <f>G11+I7-I8-I9</f>
        <v>497444</v>
      </c>
      <c r="J11" s="153" t="s">
        <v>0</v>
      </c>
      <c r="K11" s="55">
        <f>K7-K8-K9+K10+I11</f>
        <v>497444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Andelsvandværket Helle Vest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1456780.9073460014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-5535.7674479148054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1456.7809073459357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1452701.9208054326</v>
      </c>
      <c r="D13" s="79" t="s">
        <v>0</v>
      </c>
      <c r="E13" s="6">
        <f>C13</f>
        <v>1452701.9208054326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1731166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189498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51426.426666666659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investeringer'!F15</f>
        <v>72200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2044290.4266666668</v>
      </c>
      <c r="D19" s="79" t="s">
        <v>0</v>
      </c>
      <c r="E19" s="8">
        <f>C19</f>
        <v>2044290.4266666668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3363000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26000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312883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25532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3754415</v>
      </c>
      <c r="D29" s="79" t="s">
        <v>0</v>
      </c>
      <c r="E29" s="6">
        <f>C29</f>
        <v>3754415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-320217.8</v>
      </c>
      <c r="D31" s="79" t="s">
        <v>0</v>
      </c>
      <c r="E31" s="10">
        <f>C31</f>
        <v>-320217.8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531525.41036617663</v>
      </c>
      <c r="D33" s="79" t="s">
        <v>0</v>
      </c>
      <c r="E33" s="12">
        <f>C33</f>
        <v>531525.41036617663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7462714.9578382764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514677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14.499802707014839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7.9656074738880429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Andelsvandværket Helle Vest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1456780.9073460014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1456780.9073460014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1456780.9073460014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-5535.7674479148054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Andelsvandværket Helle Vest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1452701.9208054326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1451245.1398980867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1456.7809073459357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1456780.9073460014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Andelsvandværket Helle Vest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79528310.097782925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1731166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1731166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Andelsvandværket Helle Vest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755825</v>
      </c>
      <c r="F8" s="34">
        <f t="shared" ref="F8:F10" si="0">E8/D8</f>
        <v>75582.5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183</v>
      </c>
      <c r="E9" s="32">
        <v>29023</v>
      </c>
      <c r="F9" s="34">
        <f t="shared" si="0"/>
        <v>1160.92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180</v>
      </c>
      <c r="D10" s="31" t="s">
        <v>185</v>
      </c>
      <c r="E10" s="32">
        <v>141497</v>
      </c>
      <c r="F10" s="34">
        <f t="shared" si="0"/>
        <v>1886.6266666666668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78630.046666666662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110867.95333333332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189498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Andelsvandværket Helle Vest A.M.B.A</v>
      </c>
      <c r="B1" s="162"/>
      <c r="C1" s="162"/>
      <c r="D1" s="162"/>
      <c r="E1" s="162"/>
    </row>
    <row r="2" spans="1:5" x14ac:dyDescent="0.25">
      <c r="A2" s="1" t="str">
        <f>'1. Forside'!A2</f>
        <v>V013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49167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56666.666666666664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78630.046666666662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51426.426666666659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Andelsvandværket Helle Vest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190</v>
      </c>
      <c r="C8" s="30" t="s">
        <v>191</v>
      </c>
      <c r="D8" s="31" t="s">
        <v>185</v>
      </c>
      <c r="E8" s="32">
        <v>500000</v>
      </c>
      <c r="F8" s="45">
        <f>E8/D8</f>
        <v>6666.666666666667</v>
      </c>
      <c r="G8" s="35" t="s">
        <v>0</v>
      </c>
      <c r="H8" s="26"/>
    </row>
    <row r="9" spans="1:8" s="148" customFormat="1" x14ac:dyDescent="0.25">
      <c r="A9" s="26"/>
      <c r="B9" s="29" t="s">
        <v>179</v>
      </c>
      <c r="C9" s="30" t="s">
        <v>191</v>
      </c>
      <c r="D9" s="31" t="s">
        <v>181</v>
      </c>
      <c r="E9" s="32">
        <v>450000</v>
      </c>
      <c r="F9" s="45">
        <f t="shared" ref="F9:F12" si="0">E9/D9</f>
        <v>45000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191</v>
      </c>
      <c r="D10" s="31" t="s">
        <v>185</v>
      </c>
      <c r="E10" s="32">
        <v>140000</v>
      </c>
      <c r="F10" s="45">
        <f t="shared" si="0"/>
        <v>1866.6666666666667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 t="s">
        <v>191</v>
      </c>
      <c r="D11" s="31" t="s">
        <v>183</v>
      </c>
      <c r="E11" s="32">
        <v>300000</v>
      </c>
      <c r="F11" s="45">
        <f t="shared" si="0"/>
        <v>12000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192</v>
      </c>
      <c r="D12" s="31" t="s">
        <v>185</v>
      </c>
      <c r="E12" s="32">
        <v>500000</v>
      </c>
      <c r="F12" s="45">
        <f t="shared" si="0"/>
        <v>6666.666666666667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65533.333333333328</v>
      </c>
      <c r="G13" s="47" t="s">
        <v>0</v>
      </c>
      <c r="H13" s="26"/>
    </row>
    <row r="14" spans="1:8" s="148" customFormat="1" x14ac:dyDescent="0.25">
      <c r="A14" s="26"/>
      <c r="B14" s="107" t="s">
        <v>131</v>
      </c>
      <c r="C14" s="168"/>
      <c r="D14" s="169"/>
      <c r="E14" s="170"/>
      <c r="F14" s="46">
        <f>SUMIF(C8:C12,"2016",F8:F12)</f>
        <v>6666.666666666667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72200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Andelsvandværket Helle Vest A.M.B.A</v>
      </c>
      <c r="B1" s="56"/>
      <c r="C1" s="56"/>
      <c r="D1" s="176"/>
      <c r="E1" s="56"/>
    </row>
    <row r="2" spans="1:5" x14ac:dyDescent="0.25">
      <c r="A2" s="220" t="str">
        <f>'1. Forside'!A2</f>
        <v>V013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3363000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3363000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0" t="s">
        <v>141</v>
      </c>
      <c r="C16" s="261"/>
      <c r="D16" s="262"/>
      <c r="E16" s="56"/>
    </row>
    <row r="17" spans="1:5" x14ac:dyDescent="0.25">
      <c r="A17" s="56"/>
      <c r="B17" s="53" t="s">
        <v>70</v>
      </c>
      <c r="C17" s="51">
        <v>16000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26000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3" t="s">
        <v>142</v>
      </c>
      <c r="C22" s="264"/>
      <c r="D22" s="265"/>
      <c r="E22" s="56"/>
    </row>
    <row r="23" spans="1:5" x14ac:dyDescent="0.25">
      <c r="A23" s="56"/>
      <c r="B23" s="108" t="s">
        <v>143</v>
      </c>
      <c r="C23" s="19">
        <v>3512183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3199300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312883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2015-08-13T10:14:49Z</dcterms:modified>
</cp:coreProperties>
</file>