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14505" yWindow="-15" windowWidth="14310" windowHeight="1411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8" i="7"/>
  <c r="C9" i="4" l="1"/>
  <c r="F9" i="2" l="1"/>
  <c r="F10" i="2"/>
  <c r="F11" i="2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4" i="16" l="1"/>
  <c r="C8" i="8" s="1"/>
  <c r="C9" i="9"/>
  <c r="C15" i="8" s="1"/>
  <c r="E29" i="19"/>
  <c r="C16" i="3"/>
  <c r="C22" i="8" s="1"/>
  <c r="C12" i="8"/>
  <c r="C13" i="15"/>
  <c r="C15" i="15" s="1"/>
  <c r="C11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15" i="7" l="1"/>
  <c r="F19" i="7" s="1"/>
  <c r="F16" i="7"/>
  <c r="F17" i="7"/>
  <c r="C9" i="12" l="1"/>
  <c r="C11" i="12" s="1"/>
  <c r="C31" i="8" s="1"/>
  <c r="E31" i="8" s="1"/>
  <c r="F8" i="2" l="1"/>
  <c r="F18" i="7"/>
  <c r="F12" i="2" l="1"/>
  <c r="C9" i="10" s="1"/>
  <c r="C15" i="11" l="1"/>
  <c r="C28" i="8" s="1"/>
  <c r="C15" i="4"/>
  <c r="C26" i="8" s="1"/>
  <c r="C28" i="3"/>
  <c r="C24" i="8" s="1"/>
  <c r="F20" i="7"/>
  <c r="C18" i="8" s="1"/>
  <c r="C22" i="3"/>
  <c r="C23" i="8" s="1"/>
  <c r="C11" i="3"/>
  <c r="C21" i="8" s="1"/>
  <c r="C25" i="8"/>
  <c r="C10" i="10"/>
  <c r="C17" i="8" s="1"/>
  <c r="F14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<sst xmlns="http://schemas.openxmlformats.org/spreadsheetml/2006/main" count="385" uniqueCount="203">
  <si>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</si>
  <si>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</si>
  <si>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</si>
  <si>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</si>
  <si>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</si>
  <si>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</si>
  <si>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</si>
  <si>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</si>
  <si>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</si>
  <si>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</si>
  <si>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</si>
  <si>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</si>
  <si>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</si>
  <si>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</si>
  <si>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</si>
  <si>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</si>
  <si>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</si>
  <si>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</si>
  <si>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</si>
  <si>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</si>
  <si>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</si>
  <si>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</si>
  <si>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</si>
  <si>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</si>
  <si>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</si>
  <si>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</si>
  <si>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</si>
  <si>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</si>
  <si>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</si>
  <si>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</si>
  <si>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</si>
  <si>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</si>
  <si>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</si>
  <si>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</si>
  <si>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</si>
  <si>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</si>
  <si>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</si>
  <si>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</si>
  <si>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</si>
  <si>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</si>
  <si>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</si>
  <si>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</si>
  <si>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</si>
  <si>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</si>
  <si>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</si>
  <si>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</si>
  <si>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</si>
  <si>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</si>
  <si>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</si>
  <si>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</si>
  <si>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</si>
  <si>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</si>
  <si>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</si>
  <si>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</si>
  <si>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</si>
  <si>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</si>
  <si>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</si>
  <si>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</si>
  <si>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</si>
  <si>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</si>
  <si>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</si>
  <si>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</si>
  <si>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</si>
  <si>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</si>
  <si>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</si>
  <si>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</si>
  <si>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</si>
  <si>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</si>
  <si>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</si>
  <si>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</si>
  <si>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</si>
  <si>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</si>
  <si>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</si>
  <si>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</si>
  <si>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</si>
  <si>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</si>
  <si>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</si>
  <si>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</si>
  <si>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</si>
  <si>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</si>
  <si>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</si>
  <si>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</si>
  <si>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</si>
  <si>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</si>
  <si>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</si>
  <si>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</si>
  <si>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</si>
  <si>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</si>
  <si>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</si>
  <si>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</si>
  <si>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</si>
  <si>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</si>
  <si>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</si>
  <si>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</si>
  <si>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</si>
  <si>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</si>
  <si>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</si>
  <si>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</si>
  <si>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</si>
  <si>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</si>
  <si>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</si>
  <si>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</si>
  <si>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</si>
  <si>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</si>
  <si>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</si>
  <si>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</si>
  <si>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</si>
  <si>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</si>
  <si>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</si>
  <si>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</si>
  <si>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</si>
  <si>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</si>
  <si>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</si>
  <si>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</si>
  <si>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</si>
  <si>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</si>
  <si>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</si>
  <si>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</si>
  <si>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</si>
  <si>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</si>
  <si>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</si>
  <si>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</si>
  <si>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</si>
  <si>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</si>
  <si>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</si>
  <si>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</si>
  <si>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</si>
  <si>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</si>
  <si>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</si>
  <si>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</si>
  <si>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</si>
  <si>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</si>
  <si>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</si>
  <si>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</si>
  <si>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</si>
  <si>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</si>
  <si>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</si>
  <si>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</si>
  <si>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</si>
  <si>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</si>
  <si>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</si>
  <si>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</si>
  <si>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</si>
  <si>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</si>
  <si>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</si>
  <si>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</si>
  <si>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</si>
  <si>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</si>
  <si>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</si>
  <si>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</si>
  <si>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</si>
  <si>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</si>
  <si>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</si>
  <si>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</si>
  <si>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</si>
  <si>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</si>
  <si>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</si>
  <si>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</si>
  <si>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</si>
  <si>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</si>
  <si>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</si>
  <si>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</si>
  <si>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</si>
  <si>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</si>
  <si>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</si>
  <si>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</si>
  <si>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</si>
  <si>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</si>
  <si>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</si>
  <si>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</si>
  <si>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</si>
  <si>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</si>
  <si>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</si>
  <si>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</si>
  <si>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</si>
  <si>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</si>
  <si>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Ø 50mm &lt; Ledningsnet ≤ Ø110 mm</t>
  </si>
  <si>
    <t>2014</t>
  </si>
  <si>
    <t>75</t>
  </si>
  <si>
    <t>Inspektionsbrønd, Konstruktioner</t>
  </si>
  <si>
    <t>50</t>
  </si>
  <si>
    <t>Stik på ledningsnet, Konstruktioner</t>
  </si>
  <si>
    <t>10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</si>
  <si>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</si>
  <si>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</si>
  <si>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</si>
  <si>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</si>
  <si>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Kvalitetssikring</t>
  </si>
  <si>
    <t>Elektroniske målere for varskoning</t>
  </si>
  <si>
    <t>Ejendomsskatter</t>
  </si>
  <si>
    <t>Køb af ydelser og produkter, der er omfattet af prisloftreguleringen, hos et andet selskab</t>
  </si>
  <si>
    <t>Ø110 mm &lt; Ledningsnet ≤ Ø 250 mm</t>
  </si>
  <si>
    <t xml:space="preserve">Afregningsmålere, mekaniske </t>
  </si>
  <si>
    <t>Arbejdsplads</t>
  </si>
  <si>
    <t>Boring (inkl. etablering, forerør, filter og prøvepumpning)</t>
  </si>
  <si>
    <t>Pumpestation (inkl. evt. hydrofor)/trykforøger, Mek./EL</t>
  </si>
  <si>
    <t>Filteranlæg, åbne filtre, dobbelt filtrering, Mek./EL</t>
  </si>
  <si>
    <t>Selskabsskatter</t>
  </si>
  <si>
    <t>Tillæg for afgift for ledningsført vand i 2016</t>
  </si>
  <si>
    <t>Afgift for ledningsført vand</t>
  </si>
  <si>
    <t>AquaDjurs AS</t>
  </si>
  <si>
    <t>V014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</si>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</sst>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200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201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6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AquaDjurs AS</v>
      </c>
      <c r="B1" s="56"/>
      <c r="C1" s="56"/>
      <c r="D1" s="56"/>
      <c r="E1" s="56"/>
    </row>
    <row r="2" spans="1:5" x14ac:dyDescent="0.25">
      <c r="A2" s="220" t="str">
        <f>'1. Forside'!A2</f>
        <v>V014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187</v>
      </c>
      <c r="C7" s="51">
        <v>20000</v>
      </c>
      <c r="D7" s="190" t="s">
        <v>0</v>
      </c>
      <c r="E7" s="56"/>
    </row>
    <row r="8" spans="1:5" x14ac:dyDescent="0.25">
      <c r="A8" s="56"/>
      <c r="B8" s="212" t="s">
        <v>188</v>
      </c>
      <c r="C8" s="51">
        <v>22000</v>
      </c>
      <c r="D8" s="190" t="s">
        <v>0</v>
      </c>
      <c r="E8" s="56"/>
    </row>
    <row r="9" spans="1:5" x14ac:dyDescent="0.25">
      <c r="A9" s="56"/>
      <c r="B9" s="54" t="s">
        <v>36</v>
      </c>
      <c r="C9" s="55">
        <f>SUM(C7:C8)</f>
        <v>42000</v>
      </c>
      <c r="D9" s="191" t="s">
        <v>0</v>
      </c>
      <c r="E9" s="56"/>
    </row>
    <row r="10" spans="1:5" x14ac:dyDescent="0.25">
      <c r="A10" s="56"/>
      <c r="B10" s="56"/>
      <c r="C10" s="182"/>
      <c r="D10" s="56"/>
      <c r="E10" s="56"/>
    </row>
    <row r="11" spans="1:5" x14ac:dyDescent="0.25">
      <c r="A11" s="56"/>
      <c r="B11" s="56"/>
      <c r="C11" s="182"/>
      <c r="D11" s="56"/>
      <c r="E11" s="56"/>
    </row>
    <row r="12" spans="1:5" ht="27.2" customHeight="1" x14ac:dyDescent="0.25">
      <c r="A12" s="56"/>
      <c r="B12" s="20" t="s">
        <v>146</v>
      </c>
      <c r="C12" s="192"/>
      <c r="D12" s="189"/>
      <c r="E12" s="56"/>
    </row>
    <row r="13" spans="1:5" ht="16.7" customHeight="1" x14ac:dyDescent="0.25">
      <c r="A13" s="56"/>
      <c r="B13" s="108" t="s">
        <v>147</v>
      </c>
      <c r="C13" s="19">
        <v>221724</v>
      </c>
      <c r="D13" s="151" t="s">
        <v>0</v>
      </c>
      <c r="E13" s="56"/>
    </row>
    <row r="14" spans="1:5" ht="16.7" customHeight="1" x14ac:dyDescent="0.25">
      <c r="A14" s="56"/>
      <c r="B14" s="108" t="s">
        <v>148</v>
      </c>
      <c r="C14" s="40">
        <v>250000</v>
      </c>
      <c r="D14" s="151" t="s">
        <v>0</v>
      </c>
      <c r="E14" s="56"/>
    </row>
    <row r="15" spans="1:5" x14ac:dyDescent="0.25">
      <c r="A15" s="56"/>
      <c r="B15" s="28" t="s">
        <v>149</v>
      </c>
      <c r="C15" s="55">
        <f>C13-C14</f>
        <v>-28276</v>
      </c>
      <c r="D15" s="153" t="s">
        <v>0</v>
      </c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hidden="1" x14ac:dyDescent="0.25">
      <c r="B19" s="194"/>
      <c r="E19" s="195"/>
    </row>
    <row r="20" spans="1:5" ht="15.75" hidden="1" x14ac:dyDescent="0.25">
      <c r="B20" s="195"/>
      <c r="C20" s="195"/>
    </row>
    <row r="21" spans="1:5" ht="15.75" hidden="1" x14ac:dyDescent="0.25">
      <c r="B21" s="195"/>
      <c r="E21" s="195"/>
    </row>
    <row r="22" spans="1:5" ht="15.75" hidden="1" x14ac:dyDescent="0.25">
      <c r="B22" s="195"/>
      <c r="D22" s="195"/>
    </row>
    <row r="23" spans="1:5" ht="15.75" hidden="1" x14ac:dyDescent="0.25">
      <c r="B23" s="195"/>
      <c r="C23" s="195"/>
    </row>
    <row r="24" spans="1:5" ht="15.75" hidden="1" x14ac:dyDescent="0.25">
      <c r="B24" s="195"/>
      <c r="C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5"/>
      <c r="D27" s="195"/>
    </row>
    <row r="28" spans="1:5" ht="15.75" hidden="1" x14ac:dyDescent="0.25">
      <c r="B28" s="194"/>
      <c r="C28" s="194"/>
    </row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4"/>
    </row>
    <row r="64" spans="2:2" hidden="1" x14ac:dyDescent="0.25"/>
    <row r="65" spans="1:5" hidden="1" x14ac:dyDescent="0.25"/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/>
    <row r="74" spans="1:5" hidden="1" x14ac:dyDescent="0.25"/>
    <row r="75" spans="1:5" hidden="1" x14ac:dyDescent="0.25"/>
    <row r="76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AquaDjurs AS</v>
      </c>
      <c r="B1" s="26"/>
      <c r="C1" s="26"/>
      <c r="D1" s="26"/>
      <c r="E1" s="26"/>
    </row>
    <row r="2" spans="1:5" x14ac:dyDescent="0.25">
      <c r="A2" s="221" t="str">
        <f>'1. Forside'!A2</f>
        <v>V014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183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46000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46000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50359.71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54500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-4140.2900000000009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AquaDjurs AS</v>
      </c>
      <c r="B1" s="26"/>
      <c r="C1" s="26"/>
      <c r="D1" s="26"/>
      <c r="E1" s="26"/>
    </row>
    <row r="2" spans="1:5" x14ac:dyDescent="0.25">
      <c r="A2" s="221" t="str">
        <f>'1. Forside'!A2</f>
        <v>V014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184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-1184827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-629094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-555733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-111146.6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AquaDjurs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V014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185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5593093.7444422208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1120747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96885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-45630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56000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1228002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92072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92072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202560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-56782.82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-1081264.6000000001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-384586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-1522633.4200000002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0.57999999984167516</v>
      </c>
      <c r="D27" s="79" t="s">
        <v>0</v>
      </c>
      <c r="E27" s="10">
        <f>IF(C27&lt;0,0,-C27)</f>
        <v>-0.57999999984167516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1045472</v>
      </c>
      <c r="D29" s="79" t="s">
        <v>0</v>
      </c>
      <c r="E29" s="10">
        <f>-C29</f>
        <v>-1045472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3694682.36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14.1" customHeight="1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3694682.36</v>
      </c>
      <c r="D36" s="79" t="s">
        <v>0</v>
      </c>
      <c r="E36" s="10">
        <f>-C36</f>
        <v>-3694682.36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852938.80444222083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AquaDjurs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V014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186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338452</v>
      </c>
      <c r="D7" s="222" t="s">
        <v>0</v>
      </c>
      <c r="E7" s="223">
        <v>445691</v>
      </c>
      <c r="F7" s="222" t="s">
        <v>0</v>
      </c>
      <c r="G7" s="223">
        <v>552895.48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89006</v>
      </c>
      <c r="D8" s="222" t="s">
        <v>0</v>
      </c>
      <c r="E8" s="224">
        <v>0</v>
      </c>
      <c r="F8" s="222" t="s">
        <v>0</v>
      </c>
      <c r="G8" s="224">
        <v>202560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1045472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249446</v>
      </c>
      <c r="D11" s="226" t="s">
        <v>0</v>
      </c>
      <c r="E11" s="55">
        <f>C11+E7-E8-E9</f>
        <v>695137</v>
      </c>
      <c r="F11" s="226" t="s">
        <v>0</v>
      </c>
      <c r="G11" s="55">
        <f>E11+G7-G8-G9</f>
        <v>0.47999999998137355</v>
      </c>
      <c r="H11" s="226" t="s">
        <v>0</v>
      </c>
      <c r="I11" s="55">
        <f>G11+I7-I8-I9</f>
        <v>0.47999999998137355</v>
      </c>
      <c r="J11" s="226" t="s">
        <v>0</v>
      </c>
      <c r="K11" s="55">
        <f>K7-K8-K9+K10+I11</f>
        <v>0.47999999998137355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AquaDjurs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V014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1232046.7923336572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-4681.7778108678967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-17341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1210024.0145227893</v>
      </c>
      <c r="D13" s="79" t="s">
        <v>0</v>
      </c>
      <c r="E13" s="6">
        <f>C13</f>
        <v>1210024.0145227893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1091168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202</v>
      </c>
      <c r="C16" s="14">
        <f>'6. Gennemførte investeringer'!F14</f>
        <v>138153.78999999998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562.94666666666672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investeringer'!F20</f>
        <v>64700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1294584.7366666668</v>
      </c>
      <c r="D19" s="79" t="s">
        <v>0</v>
      </c>
      <c r="E19" s="8">
        <f>C19</f>
        <v>1294584.7366666668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omkostninger'!C11</f>
        <v>45100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omkostninger'!C16</f>
        <v>1062500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omkostninger'!C22</f>
        <v>19150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omkostninger'!C28</f>
        <v>-118023.16999999993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servicemål'!C9</f>
        <v>42000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servicemål'!C15</f>
        <v>-28276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46000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-4140.2900000000009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1064310.54</v>
      </c>
      <c r="D29" s="79" t="s">
        <v>0</v>
      </c>
      <c r="E29" s="6">
        <f>C29</f>
        <v>1064310.54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-111146.6</v>
      </c>
      <c r="D31" s="79" t="s">
        <v>0</v>
      </c>
      <c r="E31" s="10">
        <f>C31</f>
        <v>-111146.6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852938.80444222083</v>
      </c>
      <c r="D33" s="79" t="s">
        <v>0</v>
      </c>
      <c r="E33" s="12">
        <f>C33</f>
        <v>852938.80444222083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4310711.4956316771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176078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24.481829050941499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18.447571505989828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AquaDjurs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V014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1232046.7923336572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1232046.7923336572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1232046.7923336572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-4681.7778108678967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AquaDjurs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V014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982926.93092379172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1227365.0145227893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1232046.7923336572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69364.234408384902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17341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AquaDjurs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V014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48163871.084216066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1091168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1091168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1"/>
  <sheetViews>
    <sheetView view="pageLayout" zoomScale="90" zoomScaleNormal="90" zoomScalePageLayoutView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AquaDjurs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V014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176</v>
      </c>
      <c r="C8" s="30" t="s">
        <v>177</v>
      </c>
      <c r="D8" s="31" t="s">
        <v>178</v>
      </c>
      <c r="E8" s="32">
        <v>1385304</v>
      </c>
      <c r="F8" s="34">
        <f t="shared" ref="F8" si="0">E8/D8</f>
        <v>18470.72</v>
      </c>
      <c r="G8" s="35" t="s">
        <v>0</v>
      </c>
      <c r="H8" s="26"/>
    </row>
    <row r="9" spans="1:8" s="148" customFormat="1" x14ac:dyDescent="0.25">
      <c r="A9" s="26"/>
      <c r="B9" s="29" t="s">
        <v>179</v>
      </c>
      <c r="C9" s="30" t="s">
        <v>177</v>
      </c>
      <c r="D9" s="31" t="s">
        <v>180</v>
      </c>
      <c r="E9" s="32">
        <v>26699</v>
      </c>
      <c r="F9" s="34">
        <f t="shared" ref="F9:F11" si="1">E9/D9</f>
        <v>533.98</v>
      </c>
      <c r="G9" s="35" t="s">
        <v>0</v>
      </c>
      <c r="H9" s="26"/>
    </row>
    <row r="10" spans="1:8" s="148" customFormat="1" x14ac:dyDescent="0.25">
      <c r="A10" s="26"/>
      <c r="B10" s="29" t="s">
        <v>181</v>
      </c>
      <c r="C10" s="30" t="s">
        <v>177</v>
      </c>
      <c r="D10" s="31" t="s">
        <v>178</v>
      </c>
      <c r="E10" s="32">
        <v>43548</v>
      </c>
      <c r="F10" s="34">
        <f t="shared" si="1"/>
        <v>580.64</v>
      </c>
      <c r="G10" s="35" t="s">
        <v>0</v>
      </c>
      <c r="H10" s="26"/>
    </row>
    <row r="11" spans="1:8" s="148" customFormat="1" x14ac:dyDescent="0.25">
      <c r="A11" s="26"/>
      <c r="B11" s="29" t="s">
        <v>176</v>
      </c>
      <c r="C11" s="30" t="s">
        <v>177</v>
      </c>
      <c r="D11" s="31" t="s">
        <v>182</v>
      </c>
      <c r="E11" s="32">
        <v>9293</v>
      </c>
      <c r="F11" s="34">
        <f t="shared" si="1"/>
        <v>929.3</v>
      </c>
      <c r="G11" s="35" t="s">
        <v>0</v>
      </c>
      <c r="H11" s="26"/>
    </row>
    <row r="12" spans="1:8" s="148" customFormat="1" x14ac:dyDescent="0.25">
      <c r="A12" s="26"/>
      <c r="B12" s="23" t="s">
        <v>71</v>
      </c>
      <c r="C12" s="158"/>
      <c r="D12" s="158"/>
      <c r="E12" s="158"/>
      <c r="F12" s="36">
        <f>SUM(F8:F11)</f>
        <v>20514.64</v>
      </c>
      <c r="G12" s="37" t="s">
        <v>0</v>
      </c>
      <c r="H12" s="26"/>
    </row>
    <row r="13" spans="1:8" s="148" customFormat="1" x14ac:dyDescent="0.25">
      <c r="A13" s="26"/>
      <c r="B13" s="107" t="s">
        <v>132</v>
      </c>
      <c r="C13" s="159"/>
      <c r="D13" s="159"/>
      <c r="E13" s="159"/>
      <c r="F13" s="66">
        <v>117639.15</v>
      </c>
      <c r="G13" s="37" t="s">
        <v>0</v>
      </c>
      <c r="H13" s="26"/>
    </row>
    <row r="14" spans="1:8" s="148" customFormat="1" x14ac:dyDescent="0.25">
      <c r="A14" s="26"/>
      <c r="B14" s="39" t="s">
        <v>68</v>
      </c>
      <c r="C14" s="160"/>
      <c r="D14" s="160"/>
      <c r="E14" s="161"/>
      <c r="F14" s="38">
        <f>F12+F13</f>
        <v>138153.78999999998</v>
      </c>
      <c r="G14" s="38" t="s">
        <v>0</v>
      </c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hidden="1" x14ac:dyDescent="0.25"/>
    <row r="19" spans="1:8" s="148" customFormat="1" hidden="1" x14ac:dyDescent="0.25"/>
    <row r="20" spans="1:8" s="148" customFormat="1" hidden="1" x14ac:dyDescent="0.25"/>
    <row r="21" spans="1:8" s="148" customFormat="1" ht="14.45" hidden="1" customHeight="1" x14ac:dyDescent="0.25"/>
    <row r="22" spans="1:8" s="148" customFormat="1" ht="14.45" hidden="1" customHeight="1" x14ac:dyDescent="0.25"/>
    <row r="23" spans="1:8" s="148" customFormat="1" ht="15" hidden="1" customHeight="1" x14ac:dyDescent="0.25"/>
    <row r="24" spans="1:8" s="148" customFormat="1" ht="1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idden="1" x14ac:dyDescent="0.25"/>
    <row r="29" spans="1:8" s="148" customFormat="1" hidden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AquaDjurs AS</v>
      </c>
      <c r="B1" s="162"/>
      <c r="C1" s="162"/>
      <c r="D1" s="162"/>
      <c r="E1" s="162"/>
    </row>
    <row r="2" spans="1:5" x14ac:dyDescent="0.25">
      <c r="A2" s="1" t="str">
        <f>'1. Forside'!A2</f>
        <v>V014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21333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19133.333333333332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investeringer'!F12</f>
        <v>20514.64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562.94666666666672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7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AquaDjurs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V014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176</v>
      </c>
      <c r="C8" s="30">
        <v>2015</v>
      </c>
      <c r="D8" s="31">
        <v>75</v>
      </c>
      <c r="E8" s="32">
        <v>790000</v>
      </c>
      <c r="F8" s="45">
        <f>E8/D8</f>
        <v>10533.333333333334</v>
      </c>
      <c r="G8" s="35" t="s">
        <v>0</v>
      </c>
      <c r="H8" s="26"/>
    </row>
    <row r="9" spans="1:8" s="148" customFormat="1" x14ac:dyDescent="0.25">
      <c r="A9" s="26"/>
      <c r="B9" s="29" t="s">
        <v>191</v>
      </c>
      <c r="C9" s="30">
        <v>2015</v>
      </c>
      <c r="D9" s="31">
        <v>75</v>
      </c>
      <c r="E9" s="32">
        <v>150000</v>
      </c>
      <c r="F9" s="45">
        <f t="shared" ref="F9:F14" si="0">E9/D9</f>
        <v>2000</v>
      </c>
      <c r="G9" s="35" t="s">
        <v>0</v>
      </c>
      <c r="H9" s="26"/>
    </row>
    <row r="10" spans="1:8" s="148" customFormat="1" x14ac:dyDescent="0.25">
      <c r="A10" s="26"/>
      <c r="B10" s="29" t="s">
        <v>179</v>
      </c>
      <c r="C10" s="30">
        <v>2015</v>
      </c>
      <c r="D10" s="31">
        <v>50</v>
      </c>
      <c r="E10" s="32">
        <v>50000</v>
      </c>
      <c r="F10" s="45">
        <f t="shared" si="0"/>
        <v>1000</v>
      </c>
      <c r="G10" s="35" t="s">
        <v>0</v>
      </c>
      <c r="H10" s="26"/>
    </row>
    <row r="11" spans="1:8" s="148" customFormat="1" x14ac:dyDescent="0.25">
      <c r="A11" s="26"/>
      <c r="B11" s="29" t="s">
        <v>192</v>
      </c>
      <c r="C11" s="30">
        <v>2015</v>
      </c>
      <c r="D11" s="31">
        <v>8</v>
      </c>
      <c r="E11" s="32">
        <v>50000</v>
      </c>
      <c r="F11" s="45">
        <f t="shared" si="0"/>
        <v>6250</v>
      </c>
      <c r="G11" s="35" t="s">
        <v>0</v>
      </c>
      <c r="H11" s="26"/>
    </row>
    <row r="12" spans="1:8" s="148" customFormat="1" x14ac:dyDescent="0.25">
      <c r="A12" s="26"/>
      <c r="B12" s="29" t="s">
        <v>193</v>
      </c>
      <c r="C12" s="30">
        <v>2015</v>
      </c>
      <c r="D12" s="31">
        <v>5</v>
      </c>
      <c r="E12" s="32">
        <v>75000</v>
      </c>
      <c r="F12" s="45">
        <f t="shared" si="0"/>
        <v>15000</v>
      </c>
      <c r="G12" s="35" t="s">
        <v>0</v>
      </c>
      <c r="H12" s="26"/>
    </row>
    <row r="13" spans="1:8" s="148" customFormat="1" x14ac:dyDescent="0.25">
      <c r="A13" s="26"/>
      <c r="B13" s="29" t="s">
        <v>194</v>
      </c>
      <c r="C13" s="30">
        <v>2015</v>
      </c>
      <c r="D13" s="31">
        <v>15</v>
      </c>
      <c r="E13" s="32">
        <v>50000</v>
      </c>
      <c r="F13" s="45">
        <f t="shared" si="0"/>
        <v>3333.3333333333335</v>
      </c>
      <c r="G13" s="35" t="s">
        <v>0</v>
      </c>
      <c r="H13" s="26"/>
    </row>
    <row r="14" spans="1:8" s="148" customFormat="1" x14ac:dyDescent="0.25">
      <c r="A14" s="26"/>
      <c r="B14" s="29" t="s">
        <v>195</v>
      </c>
      <c r="C14" s="30">
        <v>2015</v>
      </c>
      <c r="D14" s="31">
        <v>15</v>
      </c>
      <c r="E14" s="32">
        <v>35000</v>
      </c>
      <c r="F14" s="45">
        <f t="shared" si="0"/>
        <v>2333.3333333333335</v>
      </c>
      <c r="G14" s="35" t="s">
        <v>0</v>
      </c>
      <c r="H14" s="26"/>
    </row>
    <row r="15" spans="1:8" s="148" customFormat="1" x14ac:dyDescent="0.25">
      <c r="A15" s="26"/>
      <c r="B15" s="29" t="s">
        <v>192</v>
      </c>
      <c r="C15" s="30">
        <v>2016</v>
      </c>
      <c r="D15" s="31">
        <v>8</v>
      </c>
      <c r="E15" s="32">
        <v>50000</v>
      </c>
      <c r="F15" s="45">
        <f t="shared" ref="F15" si="1">E15/D15</f>
        <v>6250</v>
      </c>
      <c r="G15" s="35" t="s">
        <v>0</v>
      </c>
      <c r="H15" s="26"/>
    </row>
    <row r="16" spans="1:8" s="148" customFormat="1" x14ac:dyDescent="0.25">
      <c r="A16" s="26"/>
      <c r="B16" s="29" t="s">
        <v>176</v>
      </c>
      <c r="C16" s="30">
        <v>2016</v>
      </c>
      <c r="D16" s="31">
        <v>75</v>
      </c>
      <c r="E16" s="32">
        <v>1100000</v>
      </c>
      <c r="F16" s="45">
        <f t="shared" ref="F16:F17" si="2">E16/D16</f>
        <v>14666.666666666666</v>
      </c>
      <c r="G16" s="35" t="s">
        <v>0</v>
      </c>
      <c r="H16" s="26"/>
    </row>
    <row r="17" spans="1:8" s="148" customFormat="1" x14ac:dyDescent="0.25">
      <c r="A17" s="26"/>
      <c r="B17" s="29" t="s">
        <v>196</v>
      </c>
      <c r="C17" s="30">
        <v>2016</v>
      </c>
      <c r="D17" s="31">
        <v>15</v>
      </c>
      <c r="E17" s="32">
        <v>50000</v>
      </c>
      <c r="F17" s="45">
        <f t="shared" si="2"/>
        <v>3333.3333333333335</v>
      </c>
      <c r="G17" s="35" t="s">
        <v>0</v>
      </c>
      <c r="H17" s="26"/>
    </row>
    <row r="18" spans="1:8" s="148" customFormat="1" x14ac:dyDescent="0.25">
      <c r="A18" s="26"/>
      <c r="B18" s="109" t="s">
        <v>72</v>
      </c>
      <c r="C18" s="165"/>
      <c r="D18" s="166"/>
      <c r="E18" s="167"/>
      <c r="F18" s="46">
        <f>SUMIF(C8:C17,"2015",F8:F17)</f>
        <v>40450.000000000007</v>
      </c>
      <c r="G18" s="47" t="s">
        <v>0</v>
      </c>
      <c r="H18" s="26"/>
    </row>
    <row r="19" spans="1:8" s="148" customFormat="1" x14ac:dyDescent="0.25">
      <c r="A19" s="26"/>
      <c r="B19" s="107" t="s">
        <v>130</v>
      </c>
      <c r="C19" s="168"/>
      <c r="D19" s="169"/>
      <c r="E19" s="170"/>
      <c r="F19" s="46">
        <f>SUMIF(C8:C17,"2016",F8:F17)</f>
        <v>24249.999999999996</v>
      </c>
      <c r="G19" s="47" t="s">
        <v>0</v>
      </c>
      <c r="H19" s="26"/>
    </row>
    <row r="20" spans="1:8" s="148" customFormat="1" x14ac:dyDescent="0.25">
      <c r="A20" s="26"/>
      <c r="B20" s="50" t="s">
        <v>36</v>
      </c>
      <c r="C20" s="171"/>
      <c r="D20" s="172"/>
      <c r="E20" s="172"/>
      <c r="F20" s="48">
        <f>F18+F19</f>
        <v>64700</v>
      </c>
      <c r="G20" s="49" t="s">
        <v>0</v>
      </c>
      <c r="H20" s="26"/>
    </row>
    <row r="21" spans="1:8" s="148" customFormat="1" x14ac:dyDescent="0.25">
      <c r="A21" s="26"/>
      <c r="B21" s="26"/>
      <c r="C21" s="164"/>
      <c r="D21" s="26"/>
      <c r="E21" s="26"/>
      <c r="F21" s="26"/>
      <c r="G21" s="26"/>
      <c r="H21" s="26"/>
    </row>
    <row r="22" spans="1:8" s="148" customFormat="1" x14ac:dyDescent="0.25">
      <c r="A22" s="26"/>
      <c r="B22" s="26"/>
      <c r="C22" s="164"/>
      <c r="D22" s="26"/>
      <c r="E22" s="26"/>
      <c r="F22" s="26"/>
      <c r="G22" s="26"/>
      <c r="H22" s="26"/>
    </row>
    <row r="23" spans="1:8" s="148" customFormat="1" x14ac:dyDescent="0.25">
      <c r="A23" s="26"/>
      <c r="B23" s="26"/>
      <c r="C23" s="164"/>
      <c r="D23" s="26"/>
      <c r="E23" s="26"/>
      <c r="F23" s="173"/>
      <c r="G23" s="173"/>
      <c r="H23" s="26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t="12" hidden="1" customHeight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1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AquaDjurs AS</v>
      </c>
      <c r="B1" s="56"/>
      <c r="C1" s="56"/>
      <c r="D1" s="176"/>
      <c r="E1" s="56"/>
    </row>
    <row r="2" spans="1:5" x14ac:dyDescent="0.25">
      <c r="A2" s="220" t="str">
        <f>'1. Forside'!A2</f>
        <v>V014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16500</v>
      </c>
      <c r="D7" s="181" t="s">
        <v>0</v>
      </c>
      <c r="E7" s="56"/>
    </row>
    <row r="8" spans="1:5" x14ac:dyDescent="0.25">
      <c r="A8" s="56"/>
      <c r="B8" s="206" t="s">
        <v>189</v>
      </c>
      <c r="C8" s="51">
        <v>1700</v>
      </c>
      <c r="D8" s="181" t="s">
        <v>0</v>
      </c>
      <c r="E8" s="56"/>
    </row>
    <row r="9" spans="1:5" x14ac:dyDescent="0.25">
      <c r="A9" s="56"/>
      <c r="B9" s="206" t="s">
        <v>197</v>
      </c>
      <c r="C9" s="51">
        <v>0</v>
      </c>
      <c r="D9" s="181" t="s">
        <v>0</v>
      </c>
      <c r="E9" s="56"/>
    </row>
    <row r="10" spans="1:5" x14ac:dyDescent="0.25">
      <c r="A10" s="56"/>
      <c r="B10" s="206" t="s">
        <v>190</v>
      </c>
      <c r="C10" s="51">
        <v>26900</v>
      </c>
      <c r="D10" s="181" t="s">
        <v>0</v>
      </c>
      <c r="E10" s="56"/>
    </row>
    <row r="11" spans="1:5" x14ac:dyDescent="0.25">
      <c r="A11" s="56"/>
      <c r="B11" s="54" t="s">
        <v>35</v>
      </c>
      <c r="C11" s="55">
        <f>SUM(C7:C10)</f>
        <v>45100</v>
      </c>
      <c r="D11" s="54" t="s">
        <v>0</v>
      </c>
      <c r="E11" s="56"/>
    </row>
    <row r="12" spans="1:5" x14ac:dyDescent="0.25">
      <c r="A12" s="56"/>
      <c r="B12" s="56"/>
      <c r="C12" s="56"/>
      <c r="D12" s="176"/>
      <c r="E12" s="56"/>
    </row>
    <row r="13" spans="1:5" x14ac:dyDescent="0.25">
      <c r="A13" s="56"/>
      <c r="B13" s="56"/>
      <c r="C13" s="56"/>
      <c r="D13" s="176"/>
      <c r="E13" s="56"/>
    </row>
    <row r="14" spans="1:5" ht="25.5" customHeight="1" x14ac:dyDescent="0.25">
      <c r="A14" s="56"/>
      <c r="B14" s="205" t="s">
        <v>198</v>
      </c>
      <c r="C14" s="178"/>
      <c r="D14" s="179"/>
      <c r="E14" s="56"/>
    </row>
    <row r="15" spans="1:5" x14ac:dyDescent="0.25">
      <c r="A15" s="56"/>
      <c r="B15" s="53" t="s">
        <v>199</v>
      </c>
      <c r="C15" s="180">
        <v>1062500</v>
      </c>
      <c r="D15" s="181" t="s">
        <v>0</v>
      </c>
      <c r="E15" s="56"/>
    </row>
    <row r="16" spans="1:5" x14ac:dyDescent="0.25">
      <c r="A16" s="56"/>
      <c r="B16" s="54" t="s">
        <v>35</v>
      </c>
      <c r="C16" s="55">
        <f>C15</f>
        <v>1062500</v>
      </c>
      <c r="D16" s="54" t="s">
        <v>0</v>
      </c>
      <c r="E16" s="56"/>
    </row>
    <row r="17" spans="1:5" x14ac:dyDescent="0.25">
      <c r="A17" s="56"/>
      <c r="B17" s="56"/>
      <c r="C17" s="56"/>
      <c r="D17" s="176"/>
      <c r="E17" s="56"/>
    </row>
    <row r="18" spans="1:5" x14ac:dyDescent="0.25">
      <c r="A18" s="56"/>
      <c r="B18" s="56"/>
      <c r="C18" s="56"/>
      <c r="D18" s="176"/>
      <c r="E18" s="56"/>
    </row>
    <row r="19" spans="1:5" ht="38.25" customHeight="1" x14ac:dyDescent="0.25">
      <c r="A19" s="56"/>
      <c r="B19" s="261" t="s">
        <v>140</v>
      </c>
      <c r="C19" s="262"/>
      <c r="D19" s="263"/>
      <c r="E19" s="56"/>
    </row>
    <row r="20" spans="1:5" x14ac:dyDescent="0.25">
      <c r="A20" s="56"/>
      <c r="B20" s="53" t="s">
        <v>70</v>
      </c>
      <c r="C20" s="51">
        <v>11750</v>
      </c>
      <c r="D20" s="181" t="s">
        <v>0</v>
      </c>
      <c r="E20" s="56"/>
    </row>
    <row r="21" spans="1:5" x14ac:dyDescent="0.25">
      <c r="A21" s="56"/>
      <c r="B21" s="53" t="s">
        <v>14</v>
      </c>
      <c r="C21" s="51">
        <v>7400</v>
      </c>
      <c r="D21" s="181" t="s">
        <v>0</v>
      </c>
      <c r="E21" s="56"/>
    </row>
    <row r="22" spans="1:5" x14ac:dyDescent="0.25">
      <c r="A22" s="56"/>
      <c r="B22" s="54" t="s">
        <v>35</v>
      </c>
      <c r="C22" s="55">
        <f>SUM(C20:C21)</f>
        <v>19150</v>
      </c>
      <c r="D22" s="54" t="s">
        <v>0</v>
      </c>
      <c r="E22" s="56"/>
    </row>
    <row r="23" spans="1:5" x14ac:dyDescent="0.25">
      <c r="A23" s="56"/>
      <c r="B23" s="56"/>
      <c r="C23" s="182"/>
      <c r="D23" s="183"/>
      <c r="E23" s="56"/>
    </row>
    <row r="24" spans="1:5" x14ac:dyDescent="0.25">
      <c r="A24" s="56"/>
      <c r="B24" s="56"/>
      <c r="C24" s="182"/>
      <c r="D24" s="183"/>
      <c r="E24" s="56"/>
    </row>
    <row r="25" spans="1:5" ht="42" customHeight="1" x14ac:dyDescent="0.25">
      <c r="A25" s="56"/>
      <c r="B25" s="264" t="s">
        <v>141</v>
      </c>
      <c r="C25" s="265"/>
      <c r="D25" s="266"/>
      <c r="E25" s="56"/>
    </row>
    <row r="26" spans="1:5" x14ac:dyDescent="0.25">
      <c r="A26" s="56"/>
      <c r="B26" s="108" t="s">
        <v>142</v>
      </c>
      <c r="C26" s="19">
        <v>1084876.83</v>
      </c>
      <c r="D26" s="58" t="s">
        <v>0</v>
      </c>
      <c r="E26" s="56"/>
    </row>
    <row r="27" spans="1:5" x14ac:dyDescent="0.25">
      <c r="A27" s="56"/>
      <c r="B27" s="108" t="s">
        <v>143</v>
      </c>
      <c r="C27" s="40">
        <v>1202900</v>
      </c>
      <c r="D27" s="58" t="s">
        <v>0</v>
      </c>
      <c r="E27" s="56"/>
    </row>
    <row r="28" spans="1:5" x14ac:dyDescent="0.25">
      <c r="A28" s="56"/>
      <c r="B28" s="28" t="s">
        <v>144</v>
      </c>
      <c r="C28" s="55">
        <f>C26-C27</f>
        <v>-118023.16999999993</v>
      </c>
      <c r="D28" s="28" t="s">
        <v>0</v>
      </c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x14ac:dyDescent="0.25">
      <c r="A31" s="56"/>
      <c r="B31" s="56"/>
      <c r="C31" s="56"/>
      <c r="D31" s="176"/>
      <c r="E31" s="56"/>
    </row>
    <row r="32" spans="1:5" hidden="1" x14ac:dyDescent="0.25"/>
    <row r="33" spans="1:5" hidden="1" x14ac:dyDescent="0.25"/>
    <row r="34" spans="1:5" hidden="1" x14ac:dyDescent="0.25"/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>
      <c r="A39" s="185"/>
      <c r="B39" s="185"/>
      <c r="C39" s="185"/>
      <c r="D39" s="186"/>
      <c r="E39" s="185"/>
    </row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t="13.5" hidden="1" customHeight="1" x14ac:dyDescent="0.25"/>
    <row r="50" hidden="1" x14ac:dyDescent="0.25"/>
    <row r="51" hidden="1" x14ac:dyDescent="0.25"/>
  </sheetData>
  <sheetProtection password="C6ED" sheet="1" objects="1" scenarios="1"/>
  <mergeCells count="3">
    <mergeCell ref="B4:D4"/>
    <mergeCell ref="B19:D19"/>
    <mergeCell ref="B25:D25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2015-05-26T09:29:18Z</cp:lastPrinted>
  <dcterms:created xsi:type="dcterms:W3CDTF">2014-01-17T08:54:17Z</dcterms:created>
  <dcterms:modified xsi:type="dcterms:W3CDTF">2015-10-01T11:05:17Z</dcterms:modified>
</cp:coreProperties>
</file>