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9" i="2" l="1"/>
  <c r="F10" i="2"/>
  <c r="F11" i="2"/>
  <c r="F12" i="2"/>
  <c r="F13" i="2"/>
  <c r="F14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4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5" i="7" l="1"/>
  <c r="F13" i="7"/>
  <c r="C9" i="12" l="1"/>
  <c r="C11" i="12" s="1"/>
  <c r="C31" i="8" s="1"/>
  <c r="E31" i="8" s="1"/>
  <c r="F8" i="2" l="1"/>
  <c r="F8" i="7"/>
  <c r="F14" i="7" s="1"/>
  <c r="F15" i="2" l="1"/>
  <c r="C9" i="10" s="1"/>
  <c r="C15" i="11" l="1"/>
  <c r="C28" i="8" s="1"/>
  <c r="C14" i="4"/>
  <c r="C26" i="8" s="1"/>
  <c r="C26" i="3"/>
  <c r="C24" i="8" s="1"/>
  <c r="F16" i="7"/>
  <c r="C18" i="8" s="1"/>
  <c r="C20" i="3"/>
  <c r="C23" i="8" s="1"/>
  <c r="C9" i="3"/>
  <c r="C21" i="8" s="1"/>
  <c r="C8" i="4"/>
  <c r="C25" i="8" s="1"/>
  <c r="C10" i="10"/>
  <c r="C17" i="8" s="1"/>
  <c r="F1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<sst xmlns="http://schemas.openxmlformats.org/spreadsheetml/2006/main" count="382" uniqueCount="202">
  <si>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</si>
  <si>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</si>
  <si>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</si>
  <si>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</si>
  <si>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</si>
  <si>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</si>
  <si>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</si>
  <si>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</si>
  <si>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</si>
  <si>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</si>
  <si>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</si>
  <si>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</si>
  <si>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</si>
  <si>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</si>
  <si>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</si>
  <si>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</si>
  <si>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</si>
  <si>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</si>
  <si>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</si>
  <si>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</si>
  <si>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</si>
  <si>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</si>
  <si>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</si>
  <si>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</si>
  <si>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</si>
  <si>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</si>
  <si>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</si>
  <si>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</si>
  <si>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</si>
  <si>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</si>
  <si>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</si>
  <si>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</si>
  <si>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</si>
  <si>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</si>
  <si>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</si>
  <si>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</si>
  <si>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</si>
  <si>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</si>
  <si>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</si>
  <si>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</si>
  <si>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</si>
  <si>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</si>
  <si>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</si>
  <si>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</si>
  <si>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</si>
  <si>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</si>
  <si>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</si>
  <si>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</si>
  <si>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</si>
  <si>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</si>
  <si>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</si>
  <si>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</si>
  <si>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</si>
  <si>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</si>
  <si>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</si>
  <si>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</si>
  <si>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</si>
  <si>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</si>
  <si>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</si>
  <si>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</si>
  <si>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</si>
  <si>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</si>
  <si>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</si>
  <si>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</si>
  <si>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</si>
  <si>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</si>
  <si>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</si>
  <si>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</si>
  <si>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</si>
  <si>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</si>
  <si>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</si>
  <si>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</si>
  <si>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</si>
  <si>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</si>
  <si>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</si>
  <si>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</si>
  <si>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</si>
  <si>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</si>
  <si>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</si>
  <si>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</si>
  <si>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</si>
  <si>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</si>
  <si>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</si>
  <si>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</si>
  <si>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</si>
  <si>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</si>
  <si>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</si>
  <si>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</si>
  <si>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</si>
  <si>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</si>
  <si>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</si>
  <si>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</si>
  <si>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</si>
  <si>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</si>
  <si>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</si>
  <si>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</si>
  <si>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</si>
  <si>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</si>
  <si>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</si>
  <si>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</si>
  <si>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</si>
  <si>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</si>
  <si>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</si>
  <si>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</si>
  <si>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</si>
  <si>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</si>
  <si>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</si>
  <si>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</si>
  <si>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</si>
  <si>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</si>
  <si>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</si>
  <si>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</si>
  <si>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</si>
  <si>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</si>
  <si>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</si>
  <si>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</si>
  <si>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</si>
  <si>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</si>
  <si>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</si>
  <si>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</si>
  <si>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</si>
  <si>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</si>
  <si>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</si>
  <si>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</si>
  <si>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</si>
  <si>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</si>
  <si>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</si>
  <si>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</si>
  <si>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</si>
  <si>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</si>
  <si>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</si>
  <si>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</si>
  <si>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</si>
  <si>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</si>
  <si>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</si>
  <si>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</si>
  <si>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</si>
  <si>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</si>
  <si>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</si>
  <si>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</si>
  <si>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</si>
  <si>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</si>
  <si>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</si>
  <si>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</si>
  <si>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</si>
  <si>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</si>
  <si>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</si>
  <si>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</si>
  <si>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</si>
  <si>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</si>
  <si>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</si>
  <si>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</si>
  <si>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</si>
  <si>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</si>
  <si>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</si>
  <si>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</si>
  <si>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</si>
  <si>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</si>
  <si>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</si>
  <si>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</si>
  <si>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</si>
  <si>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</si>
  <si>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</si>
  <si>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</si>
  <si>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</si>
  <si>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</si>
  <si>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</si>
  <si>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</si>
  <si>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</si>
  <si>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</si>
  <si>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</si>
  <si>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</si>
  <si>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</si>
  <si>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</si>
  <si>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</si>
  <si>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</si>
  <si>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</si>
  <si>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</si>
  <si>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</si>
  <si>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</si>
  <si>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</si>
  <si>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Ejendomsskatter</t>
  </si>
  <si>
    <t>2014</t>
  </si>
  <si>
    <t>15</t>
  </si>
  <si>
    <t>Afregningsmålere, elektroniske ≤ Ø 110mm (Qn 10)</t>
  </si>
  <si>
    <t>10</t>
  </si>
  <si>
    <t>Udpumpningsanlæg, rentvandspumper på vandværk</t>
  </si>
  <si>
    <t>25</t>
  </si>
  <si>
    <t>Beluftningsanlæg, ika-beluftning, Mek./EL</t>
  </si>
  <si>
    <t>30</t>
  </si>
  <si>
    <t>Ø110 mm &lt; Ledningsnet ≤ Ø 250 mm</t>
  </si>
  <si>
    <t>75</t>
  </si>
  <si>
    <t>Etageareal vandbehandlingsbygning</t>
  </si>
  <si>
    <t>Elanlæg - vandværk</t>
  </si>
  <si>
    <t>Varmepumpe</t>
  </si>
  <si>
    <t>Etageareal kontor og mandskabsfaciliteter</t>
  </si>
  <si>
    <t>Rentvandsbeholder  insitu støbt</t>
  </si>
  <si>
    <t>Pumpestation (inkl. evt. hydrofor)/trykforøger, SRO</t>
  </si>
  <si>
    <t>Tillæg for gennemførte investeringer i 2010-2014</t>
  </si>
  <si>
    <t>Afgift for ledningsført vand</t>
  </si>
  <si>
    <t>Asnæs Vandværk Amba</t>
  </si>
  <si>
    <t>V016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</si>
</sst>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Asnæs Vandværk Amba</v>
      </c>
      <c r="B1" s="56"/>
      <c r="C1" s="56"/>
      <c r="D1" s="56"/>
      <c r="E1" s="56"/>
    </row>
    <row r="2" spans="1:5" x14ac:dyDescent="0.25">
      <c r="A2" s="220" t="str">
        <f>'1. Forside'!A2</f>
        <v>V016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Asnæs Vandværk Amba</v>
      </c>
      <c r="B1" s="26"/>
      <c r="C1" s="26"/>
      <c r="D1" s="26"/>
      <c r="E1" s="26"/>
    </row>
    <row r="2" spans="1:5" x14ac:dyDescent="0.25">
      <c r="A2" s="221" t="str">
        <f>'1. Forside'!A2</f>
        <v>V016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60000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-37525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-125000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87475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Asnæs Vandværk Amba</v>
      </c>
      <c r="B1" s="26"/>
      <c r="C1" s="26"/>
      <c r="D1" s="26"/>
      <c r="E1" s="26"/>
    </row>
    <row r="2" spans="1:5" x14ac:dyDescent="0.25">
      <c r="A2" s="221" t="str">
        <f>'1. Forside'!A2</f>
        <v>V016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-5884473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-2972971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-2911502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-582300.4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Asnæs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5007305.462298491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1159792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244421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231281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82100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1717594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46920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553675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600595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-1184117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-1184117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1134072</v>
      </c>
      <c r="D27" s="79" t="s">
        <v>0</v>
      </c>
      <c r="E27" s="10">
        <f>IF(C27&lt;0,0,-C27)</f>
        <v>-1134072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2769799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2769799</v>
      </c>
      <c r="D36" s="79" t="s">
        <v>0</v>
      </c>
      <c r="E36" s="10">
        <f>-C36</f>
        <v>-2769799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1103434.462298491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Asnæs Vandværk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V016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478912</v>
      </c>
      <c r="F7" s="222" t="s">
        <v>0</v>
      </c>
      <c r="G7" s="223">
        <v>396961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478912</v>
      </c>
      <c r="F11" s="226" t="s">
        <v>0</v>
      </c>
      <c r="G11" s="55">
        <f>E11+G7-G8-G9</f>
        <v>875873</v>
      </c>
      <c r="H11" s="226" t="s">
        <v>0</v>
      </c>
      <c r="I11" s="55">
        <f>G11+I7-I8-I9</f>
        <v>875873</v>
      </c>
      <c r="J11" s="226" t="s">
        <v>0</v>
      </c>
      <c r="K11" s="55">
        <f>K7-K8-K9+K10+I11</f>
        <v>875873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Asnæs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1655450.7240627878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-6290.7127514385938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-28846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1620314.0113113492</v>
      </c>
      <c r="D13" s="79" t="s">
        <v>0</v>
      </c>
      <c r="E13" s="6">
        <f>C13</f>
        <v>1620314.0113113492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1090928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198</v>
      </c>
      <c r="C16" s="14">
        <f>'6. Gennemførte investeringer'!F17</f>
        <v>304081.56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14478.12000000001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105333.33333333334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1514821.0133333334</v>
      </c>
      <c r="D19" s="79" t="s">
        <v>0</v>
      </c>
      <c r="E19" s="8">
        <f>C19</f>
        <v>1514821.0133333334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48000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1302998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78358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-60000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87475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1488831</v>
      </c>
      <c r="D29" s="79" t="s">
        <v>0</v>
      </c>
      <c r="E29" s="6">
        <f>C29</f>
        <v>1488831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-582300.4</v>
      </c>
      <c r="D31" s="79" t="s">
        <v>0</v>
      </c>
      <c r="E31" s="10">
        <f>C31</f>
        <v>-582300.4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1103434.462298491</v>
      </c>
      <c r="D33" s="79" t="s">
        <v>0</v>
      </c>
      <c r="E33" s="12">
        <f>C33</f>
        <v>1103434.462298491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5145100.0869431738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209055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24.611227126560827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18.378427145694548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Asnæs Vandværk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V016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1655450.7240627878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1655450.7240627878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1655450.7240627878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-6290.7127514385938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Asnæs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1286450.7576691925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1649160.0113113492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1655450.7240627878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115384.91546717631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28846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Asnæs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44379321.231823549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1090928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1090928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Asnæs Vandværk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194</v>
      </c>
      <c r="C8" s="30" t="s">
        <v>182</v>
      </c>
      <c r="D8" s="31" t="s">
        <v>183</v>
      </c>
      <c r="E8" s="32">
        <v>24000</v>
      </c>
      <c r="F8" s="34">
        <f t="shared" ref="F8" si="0">E8/D8</f>
        <v>1600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96904</v>
      </c>
      <c r="F9" s="34">
        <f t="shared" ref="F9:F14" si="1">E9/D9</f>
        <v>9690.4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187</v>
      </c>
      <c r="E10" s="32">
        <v>44984</v>
      </c>
      <c r="F10" s="34">
        <f t="shared" si="1"/>
        <v>1799.36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182</v>
      </c>
      <c r="D11" s="31" t="s">
        <v>189</v>
      </c>
      <c r="E11" s="32">
        <v>401950</v>
      </c>
      <c r="F11" s="34">
        <f t="shared" si="1"/>
        <v>13398.333333333334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182</v>
      </c>
      <c r="D12" s="31" t="s">
        <v>191</v>
      </c>
      <c r="E12" s="32">
        <v>34088</v>
      </c>
      <c r="F12" s="34">
        <f t="shared" si="1"/>
        <v>454.50666666666666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182</v>
      </c>
      <c r="D13" s="31" t="s">
        <v>191</v>
      </c>
      <c r="E13" s="32">
        <v>521463</v>
      </c>
      <c r="F13" s="34">
        <f t="shared" si="1"/>
        <v>6952.84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 t="s">
        <v>182</v>
      </c>
      <c r="D14" s="31" t="s">
        <v>187</v>
      </c>
      <c r="E14" s="32">
        <v>60728</v>
      </c>
      <c r="F14" s="34">
        <f t="shared" si="1"/>
        <v>2429.12</v>
      </c>
      <c r="G14" s="35" t="s">
        <v>0</v>
      </c>
      <c r="H14" s="26"/>
    </row>
    <row r="15" spans="1:8" s="148" customFormat="1" x14ac:dyDescent="0.25">
      <c r="A15" s="26"/>
      <c r="B15" s="23" t="s">
        <v>71</v>
      </c>
      <c r="C15" s="158"/>
      <c r="D15" s="158"/>
      <c r="E15" s="158"/>
      <c r="F15" s="36">
        <f>SUM(F8:F14)</f>
        <v>36324.560000000005</v>
      </c>
      <c r="G15" s="37" t="s">
        <v>0</v>
      </c>
      <c r="H15" s="26"/>
    </row>
    <row r="16" spans="1:8" s="148" customFormat="1" x14ac:dyDescent="0.25">
      <c r="A16" s="26"/>
      <c r="B16" s="107" t="s">
        <v>132</v>
      </c>
      <c r="C16" s="159"/>
      <c r="D16" s="159"/>
      <c r="E16" s="159"/>
      <c r="F16" s="66">
        <v>267757</v>
      </c>
      <c r="G16" s="37" t="s">
        <v>0</v>
      </c>
      <c r="H16" s="26"/>
    </row>
    <row r="17" spans="1:8" s="148" customFormat="1" x14ac:dyDescent="0.25">
      <c r="A17" s="26"/>
      <c r="B17" s="39" t="s">
        <v>68</v>
      </c>
      <c r="C17" s="160"/>
      <c r="D17" s="160"/>
      <c r="E17" s="161"/>
      <c r="F17" s="38">
        <f>F15+F16</f>
        <v>304081.56</v>
      </c>
      <c r="G17" s="38" t="s">
        <v>0</v>
      </c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hidden="1" x14ac:dyDescent="0.25"/>
    <row r="22" spans="1:8" s="148" customFormat="1" hidden="1" x14ac:dyDescent="0.25"/>
    <row r="23" spans="1:8" s="148" customFormat="1" hidden="1" x14ac:dyDescent="0.25"/>
    <row r="24" spans="1:8" s="148" customFormat="1" ht="14.45" hidden="1" customHeight="1" x14ac:dyDescent="0.25"/>
    <row r="25" spans="1:8" s="148" customFormat="1" ht="14.4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Asnæs Vandværk Amba</v>
      </c>
      <c r="B1" s="162"/>
      <c r="C1" s="162"/>
      <c r="D1" s="162"/>
      <c r="E1" s="162"/>
    </row>
    <row r="2" spans="1:5" x14ac:dyDescent="0.25">
      <c r="A2" s="1" t="str">
        <f>'1. Forside'!A2</f>
        <v>V016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12167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46004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investeringer'!F15</f>
        <v>36324.560000000005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14478.12000000001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Asnæs Vandværk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195</v>
      </c>
      <c r="C8" s="30">
        <v>2015</v>
      </c>
      <c r="D8" s="31">
        <v>75</v>
      </c>
      <c r="E8" s="32">
        <v>400000</v>
      </c>
      <c r="F8" s="45">
        <f>E8/D8</f>
        <v>5333.333333333333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10</v>
      </c>
      <c r="E9" s="32">
        <v>400000</v>
      </c>
      <c r="F9" s="45">
        <f t="shared" ref="F9:F12" si="0">E9/D9</f>
        <v>40000</v>
      </c>
      <c r="G9" s="35" t="s">
        <v>0</v>
      </c>
      <c r="H9" s="26"/>
    </row>
    <row r="10" spans="1:8" s="148" customFormat="1" x14ac:dyDescent="0.25">
      <c r="A10" s="26"/>
      <c r="B10" s="29" t="s">
        <v>193</v>
      </c>
      <c r="C10" s="30">
        <v>2015</v>
      </c>
      <c r="D10" s="31">
        <v>25</v>
      </c>
      <c r="E10" s="32">
        <v>125000</v>
      </c>
      <c r="F10" s="45">
        <f t="shared" si="0"/>
        <v>5000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2016</v>
      </c>
      <c r="D11" s="31">
        <v>10</v>
      </c>
      <c r="E11" s="32">
        <v>300000</v>
      </c>
      <c r="F11" s="45">
        <f t="shared" si="0"/>
        <v>30000</v>
      </c>
      <c r="G11" s="35" t="s">
        <v>0</v>
      </c>
      <c r="H11" s="26"/>
    </row>
    <row r="12" spans="1:8" s="148" customFormat="1" x14ac:dyDescent="0.25">
      <c r="A12" s="26"/>
      <c r="B12" s="29" t="s">
        <v>196</v>
      </c>
      <c r="C12" s="30">
        <v>2016</v>
      </c>
      <c r="D12" s="31">
        <v>20</v>
      </c>
      <c r="E12" s="32">
        <v>400000</v>
      </c>
      <c r="F12" s="45">
        <f t="shared" si="0"/>
        <v>20000</v>
      </c>
      <c r="G12" s="35" t="s">
        <v>0</v>
      </c>
      <c r="H12" s="26"/>
    </row>
    <row r="13" spans="1:8" s="148" customFormat="1" x14ac:dyDescent="0.25">
      <c r="A13" s="26"/>
      <c r="B13" s="29" t="s">
        <v>197</v>
      </c>
      <c r="C13" s="30">
        <v>2016</v>
      </c>
      <c r="D13" s="31">
        <v>30</v>
      </c>
      <c r="E13" s="32">
        <v>150000</v>
      </c>
      <c r="F13" s="45">
        <f t="shared" ref="F13" si="1">E13/D13</f>
        <v>5000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50333.333333333336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55000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105333.33333333334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Asnæs Vandværk Amba</v>
      </c>
      <c r="B1" s="56"/>
      <c r="C1" s="56"/>
      <c r="D1" s="176"/>
      <c r="E1" s="56"/>
    </row>
    <row r="2" spans="1:5" x14ac:dyDescent="0.25">
      <c r="A2" s="220" t="str">
        <f>'1. Forside'!A2</f>
        <v>V016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181</v>
      </c>
      <c r="C8" s="51">
        <v>13000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48000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199</v>
      </c>
      <c r="C13" s="180">
        <v>1302998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1302998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17000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32000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1413008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1334650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78358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2015-09-24T12:38:41Z</dcterms:modified>
</cp:coreProperties>
</file>