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30" yWindow="765" windowWidth="20070" windowHeight="849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41" i="11" l="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G17" i="12"/>
  <c r="E18" i="2" s="1"/>
  <c r="F11" i="11"/>
  <c r="F12" i="11"/>
  <c r="F13" i="11"/>
  <c r="F14" i="11"/>
  <c r="F42" i="11"/>
  <c r="F10" i="11"/>
  <c r="E15" i="2"/>
  <c r="G15" i="2" s="1"/>
  <c r="G12" i="9"/>
  <c r="G14" i="9" s="1"/>
  <c r="G9" i="9"/>
  <c r="G11" i="9" s="1"/>
  <c r="G12" i="7"/>
  <c r="E9" i="2" s="1"/>
  <c r="E24" i="2"/>
  <c r="G24" i="2" s="1"/>
  <c r="E19" i="2"/>
  <c r="E10" i="2"/>
  <c r="F43" i="11" l="1"/>
  <c r="G35" i="12" s="1"/>
  <c r="E28" i="13"/>
  <c r="G28" i="13" s="1"/>
  <c r="G9" i="8"/>
  <c r="G36" i="12"/>
  <c r="E21" i="2" s="1"/>
  <c r="E22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<sst xmlns="http://schemas.openxmlformats.org/spreadsheetml/2006/main" count="274" uniqueCount="146">
  <si>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</si>
  <si>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</si>
  <si>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</si>
  <si>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</si>
  <si>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</si>
  <si>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</si>
  <si>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</si>
  <si>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</si>
  <si>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</si>
  <si>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</si>
  <si>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</si>
  <si>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</si>
  <si>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</si>
  <si>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</si>
  <si>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</si>
  <si>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</si>
  <si>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</si>
  <si>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</si>
  <si>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</si>
  <si>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</si>
  <si>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</si>
  <si>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</si>
  <si>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</si>
  <si>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</si>
  <si>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</si>
  <si>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</si>
  <si>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</si>
  <si>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</si>
  <si>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</si>
  <si>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</si>
  <si>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</si>
  <si>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</si>
  <si>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</si>
  <si>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</si>
  <si>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</si>
  <si>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</si>
  <si>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</si>
  <si>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</si>
  <si>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</si>
  <si>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</si>
  <si>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</si>
  <si>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</si>
  <si>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</si>
  <si>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</si>
  <si>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</si>
  <si>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</si>
  <si>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</si>
  <si>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</si>
  <si>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</si>
  <si>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</si>
  <si>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</si>
  <si>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</si>
  <si>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</si>
  <si>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</si>
  <si>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</si>
  <si>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</si>
  <si>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</si>
  <si>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</si>
  <si>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</si>
  <si>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</si>
  <si>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</si>
  <si>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</si>
  <si>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</si>
  <si>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</si>
  <si>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</si>
  <si>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</si>
  <si>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</si>
  <si>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</si>
  <si>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</si>
  <si>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</si>
  <si>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</si>
  <si>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</si>
  <si>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</si>
  <si>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</si>
  <si>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</si>
  <si>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</si>
  <si>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</si>
  <si>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</si>
  <si>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</si>
  <si>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</si>
  <si>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</si>
  <si>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</si>
  <si>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</si>
  <si>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</si>
  <si>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</si>
  <si>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</si>
  <si>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</si>
  <si>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</si>
  <si>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</si>
  <si>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</si>
  <si>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</si>
  <si>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</si>
  <si>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</si>
  <si>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</si>
  <si>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</si>
  <si>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</si>
  <si>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</si>
  <si>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</si>
  <si>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</si>
  <si>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</si>
  <si>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</si>
  <si>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</si>
  <si>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</si>
  <si>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</si>
  <si>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</si>
  <si>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</si>
  <si>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</si>
  <si>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</si>
  <si>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</si>
  <si>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</si>
  <si>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</si>
  <si>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Beluftningstanke, SRO</t>
  </si>
  <si>
    <t>Brønde</t>
  </si>
  <si>
    <t>Forsinkelsesbassiner, lukkede med automatisk rensning og SRO Miljøklasse A (500-1.000 m3) - Mek/EL</t>
  </si>
  <si>
    <t xml:space="preserve">Forsinkelsesbassiner, lukkede med automatisk rensning og SRO Miljøklasse A (500-1.000 m3) - SRO </t>
  </si>
  <si>
    <t>Indløb med riste, Konstruktioner</t>
  </si>
  <si>
    <t>Indløb med riste, Mek/EL</t>
  </si>
  <si>
    <t>Indløb med riste, SRO</t>
  </si>
  <si>
    <t>Installationer "mekaniske riste og SRO" Miljøklasse A. (7-20 m2) - Mek/EL</t>
  </si>
  <si>
    <t>Jordbassin Klasse A</t>
  </si>
  <si>
    <t>Kælder</t>
  </si>
  <si>
    <t>Køretøjer, entreprenørmaskiner</t>
  </si>
  <si>
    <t xml:space="preserve">Ledningsnet ≤ Ø 200 mm </t>
  </si>
  <si>
    <t>Pumpeinstallation Miljøklasse A (100-300 l/s) - Mek/EL</t>
  </si>
  <si>
    <t>Pumpeinstallation Miljøklasse A (100-300 l/s) - SRO</t>
  </si>
  <si>
    <t>Pumpeinstallation Miljøklasse B (100-300 l/s) - Mek/EL</t>
  </si>
  <si>
    <t>Pumpestationer i brønde (&lt; 6,25 m2), Konstruktioner</t>
  </si>
  <si>
    <t>Pumpestationer i brønde (&lt; 6,25 m2), Mek/EL</t>
  </si>
  <si>
    <t>Pumpestationer i brønde (&lt; 6,25 m2), SRO</t>
  </si>
  <si>
    <t>Pumpestationer i underjordiske bygværker (&lt;50 m2), Mek/El</t>
  </si>
  <si>
    <t>Pumpestationer m. overbygning (&lt; 20 m2), Mek/EL</t>
  </si>
  <si>
    <t>Slamsugere</t>
  </si>
  <si>
    <t>Slutafvanding, slam - højteknologisk (centrifuger), Konstruktioner</t>
  </si>
  <si>
    <t>Slutafvanding, slam - højteknologisk (centrifuger), Mek/El</t>
  </si>
  <si>
    <t>Strømpeforing ≤ Ø 200 mm</t>
  </si>
  <si>
    <t>Strømpeforing Ø 200 mm &lt; Ledningsnet ≤ Ø 500 mm</t>
  </si>
  <si>
    <t>Strømpeforing Ø 500 mm &lt; Ledningsnet ≤ Ø 800 mm</t>
  </si>
  <si>
    <t>Tryksatte minipumpestationer (husstandssystemer)</t>
  </si>
  <si>
    <t>Ø 1000 mm &lt; Ledningsnet ≤ Ø 1200 mm</t>
  </si>
  <si>
    <t xml:space="preserve">Ø 200 mm &lt; Ledningsnet ≤ Ø 500 mm </t>
  </si>
  <si>
    <t>Ø 500 mm &lt; Ledningsnet ≤ Ø 800 mm</t>
  </si>
  <si>
    <t>Ø 800 mm &lt; Ledningsnet ≤ Ø 1000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</si>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</sst>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topLeftCell="A7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57031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145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108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157024606.0322423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6"/>
      <c r="D10" s="87"/>
      <c r="E10" s="31">
        <f>'Fane 3. Grundlag'!G11</f>
        <v>7799262.3059959393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112989.19026130758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1840566.369390293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155071050.47259071</v>
      </c>
      <c r="F13" s="38" t="s">
        <v>4</v>
      </c>
      <c r="G13" s="37">
        <f>E13</f>
        <v>155071050.47259071</v>
      </c>
      <c r="H13" s="38" t="s">
        <v>4</v>
      </c>
      <c r="I13" s="20"/>
    </row>
    <row r="14" spans="1:9" x14ac:dyDescent="0.25">
      <c r="A14" s="20"/>
      <c r="B14" s="81" t="s">
        <v>29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8" t="s">
        <v>107</v>
      </c>
      <c r="C15" s="79"/>
      <c r="D15" s="80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81" t="s">
        <v>25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-1800517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6658922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97</v>
      </c>
      <c r="C19" s="76"/>
      <c r="D19" s="77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5" t="s">
        <v>34</v>
      </c>
      <c r="C20" s="76"/>
      <c r="D20" s="77"/>
      <c r="E20" s="31">
        <f>'Fane 8. Korrektion af PL2015'!G29</f>
        <v>-935611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5" t="s">
        <v>35</v>
      </c>
      <c r="C21" s="76"/>
      <c r="D21" s="77"/>
      <c r="E21" s="31">
        <f>'Fane 8. Korrektion af PL2015'!G36</f>
        <v>614229.61333333421</v>
      </c>
      <c r="F21" s="28" t="s">
        <v>4</v>
      </c>
      <c r="G21" s="35"/>
      <c r="H21" s="36"/>
      <c r="I21" s="20"/>
    </row>
    <row r="22" spans="1:9" ht="14.45" x14ac:dyDescent="0.35">
      <c r="A22" s="20"/>
      <c r="B22" s="78" t="s">
        <v>36</v>
      </c>
      <c r="C22" s="79"/>
      <c r="D22" s="80"/>
      <c r="E22" s="37">
        <f>SUM(E17:E21)</f>
        <v>4537023.6133333342</v>
      </c>
      <c r="F22" s="38" t="s">
        <v>4</v>
      </c>
      <c r="G22" s="37">
        <f>E22</f>
        <v>4537023.6133333342</v>
      </c>
      <c r="H22" s="38" t="s">
        <v>4</v>
      </c>
      <c r="I22" s="20"/>
    </row>
    <row r="23" spans="1:9" x14ac:dyDescent="0.25">
      <c r="A23" s="20"/>
      <c r="B23" s="81" t="s">
        <v>30</v>
      </c>
      <c r="C23" s="82"/>
      <c r="D23" s="82"/>
      <c r="E23" s="82"/>
      <c r="F23" s="82"/>
      <c r="G23" s="82"/>
      <c r="H23" s="83"/>
      <c r="I23" s="20"/>
    </row>
    <row r="24" spans="1:9" x14ac:dyDescent="0.25">
      <c r="A24" s="20"/>
      <c r="B24" s="78" t="s">
        <v>31</v>
      </c>
      <c r="C24" s="79"/>
      <c r="D24" s="80"/>
      <c r="E24" s="37">
        <f>'Fane 9. Kontrol af PL2015'!G36</f>
        <v>3206565</v>
      </c>
      <c r="F24" s="38" t="s">
        <v>4</v>
      </c>
      <c r="G24" s="37">
        <f>E24</f>
        <v>3206565</v>
      </c>
      <c r="H24" s="38" t="s">
        <v>4</v>
      </c>
      <c r="I24" s="20"/>
    </row>
    <row r="25" spans="1:9" x14ac:dyDescent="0.25">
      <c r="A25" s="20"/>
      <c r="B25" s="81" t="s">
        <v>37</v>
      </c>
      <c r="C25" s="82"/>
      <c r="D25" s="82"/>
      <c r="E25" s="82"/>
      <c r="F25" s="83"/>
      <c r="G25" s="40">
        <f>G13+G15+G22+G24</f>
        <v>162814639.08592406</v>
      </c>
      <c r="H25" s="41" t="s">
        <v>4</v>
      </c>
      <c r="I25" s="20"/>
    </row>
    <row r="26" spans="1:9" ht="14.45" x14ac:dyDescent="0.35">
      <c r="A26" s="20"/>
      <c r="B26" s="20"/>
      <c r="C26" s="20"/>
      <c r="D26" s="20"/>
      <c r="E26" s="20"/>
      <c r="F26" s="20"/>
      <c r="G26" s="20"/>
      <c r="H26" s="20"/>
      <c r="I26" s="20"/>
    </row>
    <row r="27" spans="1:9" ht="14.45" x14ac:dyDescent="0.3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6:H16"/>
    <mergeCell ref="B14:H14"/>
    <mergeCell ref="B8:H8"/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39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98</v>
      </c>
      <c r="C9" s="86"/>
      <c r="D9" s="86"/>
      <c r="E9" s="86"/>
      <c r="F9" s="87"/>
      <c r="G9" s="46">
        <v>44276673.530408338</v>
      </c>
      <c r="H9" s="42" t="s">
        <v>4</v>
      </c>
      <c r="I9" s="20"/>
    </row>
    <row r="10" spans="1:9" x14ac:dyDescent="0.25">
      <c r="A10" s="20"/>
      <c r="B10" s="85" t="s">
        <v>99</v>
      </c>
      <c r="C10" s="86"/>
      <c r="D10" s="86"/>
      <c r="E10" s="86"/>
      <c r="F10" s="87"/>
      <c r="G10" s="46">
        <v>104948670.19583803</v>
      </c>
      <c r="H10" s="42" t="s">
        <v>4</v>
      </c>
      <c r="I10" s="20"/>
    </row>
    <row r="11" spans="1:9" x14ac:dyDescent="0.25">
      <c r="A11" s="20"/>
      <c r="B11" s="85" t="s">
        <v>100</v>
      </c>
      <c r="C11" s="86"/>
      <c r="D11" s="86"/>
      <c r="E11" s="86"/>
      <c r="F11" s="87"/>
      <c r="G11" s="46">
        <v>7799262.3059959393</v>
      </c>
      <c r="H11" s="42" t="s">
        <v>4</v>
      </c>
      <c r="I11" s="20"/>
    </row>
    <row r="12" spans="1:9" x14ac:dyDescent="0.25">
      <c r="A12" s="20"/>
      <c r="B12" s="81" t="s">
        <v>39</v>
      </c>
      <c r="C12" s="82"/>
      <c r="D12" s="82"/>
      <c r="E12" s="82"/>
      <c r="F12" s="83"/>
      <c r="G12" s="40">
        <f>SUM(G9:G11)</f>
        <v>157024606.0322423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149225343.72624636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7.5717158654086306E-2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112989.19026130758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44276673.530408338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885533.47060816677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104948670.19583803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955032.89878212614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1840566.369390293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-9163240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-9163240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5</v>
      </c>
      <c r="E10" s="46">
        <v>469698</v>
      </c>
      <c r="F10" s="10">
        <f>E10/D10</f>
        <v>93939.6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10</v>
      </c>
      <c r="E11" s="46">
        <v>331152</v>
      </c>
      <c r="F11" s="10">
        <f t="shared" ref="F11:F42" si="0">E11/D11</f>
        <v>33115.199999999997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75</v>
      </c>
      <c r="E12" s="46">
        <v>13768240</v>
      </c>
      <c r="F12" s="10">
        <f t="shared" si="0"/>
        <v>183576.53333333333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20</v>
      </c>
      <c r="E13" s="46">
        <v>36398</v>
      </c>
      <c r="F13" s="10">
        <f t="shared" si="0"/>
        <v>1819.9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10</v>
      </c>
      <c r="E14" s="46">
        <v>7999</v>
      </c>
      <c r="F14" s="10">
        <f t="shared" si="0"/>
        <v>799.9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60</v>
      </c>
      <c r="E15" s="46">
        <v>80313</v>
      </c>
      <c r="F15" s="10">
        <f t="shared" si="0"/>
        <v>1338.55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20</v>
      </c>
      <c r="E16" s="46">
        <v>464656</v>
      </c>
      <c r="F16" s="10">
        <f t="shared" si="0"/>
        <v>23232.799999999999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10</v>
      </c>
      <c r="E17" s="46">
        <v>12300</v>
      </c>
      <c r="F17" s="10">
        <f t="shared" si="0"/>
        <v>1230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20</v>
      </c>
      <c r="E18" s="46">
        <v>19417</v>
      </c>
      <c r="F18" s="10">
        <f t="shared" si="0"/>
        <v>970.85</v>
      </c>
      <c r="G18" s="3" t="s">
        <v>4</v>
      </c>
      <c r="H18" s="1"/>
    </row>
    <row r="19" spans="1:8" x14ac:dyDescent="0.25">
      <c r="A19" s="1"/>
      <c r="B19" s="50" t="s">
        <v>119</v>
      </c>
      <c r="C19" s="47">
        <v>2015</v>
      </c>
      <c r="D19" s="47">
        <v>50</v>
      </c>
      <c r="E19" s="46">
        <v>16558586</v>
      </c>
      <c r="F19" s="10">
        <f t="shared" si="0"/>
        <v>331171.71999999997</v>
      </c>
      <c r="G19" s="3" t="s">
        <v>4</v>
      </c>
      <c r="H19" s="1"/>
    </row>
    <row r="20" spans="1:8" x14ac:dyDescent="0.25">
      <c r="A20" s="1"/>
      <c r="B20" s="50" t="s">
        <v>120</v>
      </c>
      <c r="C20" s="47">
        <v>2015</v>
      </c>
      <c r="D20" s="47">
        <v>75</v>
      </c>
      <c r="E20" s="46">
        <v>920578</v>
      </c>
      <c r="F20" s="10">
        <f t="shared" si="0"/>
        <v>12274.373333333333</v>
      </c>
      <c r="G20" s="3" t="s">
        <v>4</v>
      </c>
      <c r="H20" s="1"/>
    </row>
    <row r="21" spans="1:8" x14ac:dyDescent="0.25">
      <c r="A21" s="1"/>
      <c r="B21" s="50" t="s">
        <v>121</v>
      </c>
      <c r="C21" s="47">
        <v>2015</v>
      </c>
      <c r="D21" s="47">
        <v>5</v>
      </c>
      <c r="E21" s="46">
        <v>860000</v>
      </c>
      <c r="F21" s="10">
        <f t="shared" si="0"/>
        <v>172000</v>
      </c>
      <c r="G21" s="3" t="s">
        <v>4</v>
      </c>
      <c r="H21" s="1"/>
    </row>
    <row r="22" spans="1:8" x14ac:dyDescent="0.25">
      <c r="A22" s="1"/>
      <c r="B22" s="50" t="s">
        <v>122</v>
      </c>
      <c r="C22" s="47">
        <v>2015</v>
      </c>
      <c r="D22" s="47">
        <v>75</v>
      </c>
      <c r="E22" s="46">
        <v>23689220</v>
      </c>
      <c r="F22" s="10">
        <f t="shared" si="0"/>
        <v>315856.26666666666</v>
      </c>
      <c r="G22" s="3" t="s">
        <v>4</v>
      </c>
      <c r="H22" s="1"/>
    </row>
    <row r="23" spans="1:8" x14ac:dyDescent="0.25">
      <c r="A23" s="1"/>
      <c r="B23" s="50" t="s">
        <v>123</v>
      </c>
      <c r="C23" s="47">
        <v>2015</v>
      </c>
      <c r="D23" s="47">
        <v>20</v>
      </c>
      <c r="E23" s="46">
        <v>3397707</v>
      </c>
      <c r="F23" s="10">
        <f t="shared" si="0"/>
        <v>169885.35</v>
      </c>
      <c r="G23" s="3" t="s">
        <v>4</v>
      </c>
      <c r="H23" s="1"/>
    </row>
    <row r="24" spans="1:8" x14ac:dyDescent="0.25">
      <c r="A24" s="1"/>
      <c r="B24" s="50" t="s">
        <v>124</v>
      </c>
      <c r="C24" s="47">
        <v>2015</v>
      </c>
      <c r="D24" s="47">
        <v>10</v>
      </c>
      <c r="E24" s="46">
        <v>201420</v>
      </c>
      <c r="F24" s="10">
        <f t="shared" si="0"/>
        <v>20142</v>
      </c>
      <c r="G24" s="3" t="s">
        <v>4</v>
      </c>
      <c r="H24" s="1"/>
    </row>
    <row r="25" spans="1:8" x14ac:dyDescent="0.25">
      <c r="A25" s="1"/>
      <c r="B25" s="50" t="s">
        <v>125</v>
      </c>
      <c r="C25" s="47">
        <v>2015</v>
      </c>
      <c r="D25" s="47">
        <v>20</v>
      </c>
      <c r="E25" s="46">
        <v>458982</v>
      </c>
      <c r="F25" s="10">
        <f t="shared" si="0"/>
        <v>22949.1</v>
      </c>
      <c r="G25" s="3" t="s">
        <v>4</v>
      </c>
      <c r="H25" s="1"/>
    </row>
    <row r="26" spans="1:8" x14ac:dyDescent="0.25">
      <c r="A26" s="1"/>
      <c r="B26" s="50" t="s">
        <v>126</v>
      </c>
      <c r="C26" s="47">
        <v>2015</v>
      </c>
      <c r="D26" s="47">
        <v>50</v>
      </c>
      <c r="E26" s="46">
        <v>276193</v>
      </c>
      <c r="F26" s="10">
        <f t="shared" si="0"/>
        <v>5523.86</v>
      </c>
      <c r="G26" s="3" t="s">
        <v>4</v>
      </c>
      <c r="H26" s="1"/>
    </row>
    <row r="27" spans="1:8" x14ac:dyDescent="0.25">
      <c r="A27" s="1"/>
      <c r="B27" s="50" t="s">
        <v>127</v>
      </c>
      <c r="C27" s="47">
        <v>2015</v>
      </c>
      <c r="D27" s="47">
        <v>20</v>
      </c>
      <c r="E27" s="46">
        <v>875121</v>
      </c>
      <c r="F27" s="10">
        <f t="shared" si="0"/>
        <v>43756.05</v>
      </c>
      <c r="G27" s="3" t="s">
        <v>4</v>
      </c>
      <c r="H27" s="1"/>
    </row>
    <row r="28" spans="1:8" x14ac:dyDescent="0.25">
      <c r="A28" s="1"/>
      <c r="B28" s="50" t="s">
        <v>128</v>
      </c>
      <c r="C28" s="47">
        <v>2015</v>
      </c>
      <c r="D28" s="47">
        <v>10</v>
      </c>
      <c r="E28" s="46">
        <v>23997</v>
      </c>
      <c r="F28" s="10">
        <f t="shared" si="0"/>
        <v>2399.6999999999998</v>
      </c>
      <c r="G28" s="3" t="s">
        <v>4</v>
      </c>
      <c r="H28" s="1"/>
    </row>
    <row r="29" spans="1:8" x14ac:dyDescent="0.25">
      <c r="A29" s="1"/>
      <c r="B29" s="50" t="s">
        <v>129</v>
      </c>
      <c r="C29" s="47">
        <v>2015</v>
      </c>
      <c r="D29" s="47">
        <v>20</v>
      </c>
      <c r="E29" s="46">
        <v>143856</v>
      </c>
      <c r="F29" s="10">
        <f t="shared" si="0"/>
        <v>7192.8</v>
      </c>
      <c r="G29" s="3" t="s">
        <v>4</v>
      </c>
      <c r="H29" s="1"/>
    </row>
    <row r="30" spans="1:8" x14ac:dyDescent="0.25">
      <c r="A30" s="1"/>
      <c r="B30" s="50" t="s">
        <v>130</v>
      </c>
      <c r="C30" s="47">
        <v>2015</v>
      </c>
      <c r="D30" s="47">
        <v>20</v>
      </c>
      <c r="E30" s="46">
        <v>619827</v>
      </c>
      <c r="F30" s="10">
        <f t="shared" si="0"/>
        <v>30991.35</v>
      </c>
      <c r="G30" s="3" t="s">
        <v>4</v>
      </c>
      <c r="H30" s="1"/>
    </row>
    <row r="31" spans="1:8" x14ac:dyDescent="0.25">
      <c r="A31" s="1"/>
      <c r="B31" s="50" t="s">
        <v>131</v>
      </c>
      <c r="C31" s="47">
        <v>2015</v>
      </c>
      <c r="D31" s="47">
        <v>5</v>
      </c>
      <c r="E31" s="46">
        <v>273011</v>
      </c>
      <c r="F31" s="10">
        <f t="shared" si="0"/>
        <v>54602.2</v>
      </c>
      <c r="G31" s="3" t="s">
        <v>4</v>
      </c>
      <c r="H31" s="1"/>
    </row>
    <row r="32" spans="1:8" x14ac:dyDescent="0.25">
      <c r="A32" s="1"/>
      <c r="B32" s="50" t="s">
        <v>132</v>
      </c>
      <c r="C32" s="47">
        <v>2015</v>
      </c>
      <c r="D32" s="47">
        <v>60</v>
      </c>
      <c r="E32" s="46">
        <v>106517</v>
      </c>
      <c r="F32" s="10">
        <f t="shared" si="0"/>
        <v>1775.2833333333333</v>
      </c>
      <c r="G32" s="3" t="s">
        <v>4</v>
      </c>
      <c r="H32" s="1"/>
    </row>
    <row r="33" spans="1:8" x14ac:dyDescent="0.25">
      <c r="A33" s="1"/>
      <c r="B33" s="50" t="s">
        <v>133</v>
      </c>
      <c r="C33" s="47">
        <v>2015</v>
      </c>
      <c r="D33" s="47">
        <v>20</v>
      </c>
      <c r="E33" s="46">
        <v>235812</v>
      </c>
      <c r="F33" s="10">
        <f t="shared" si="0"/>
        <v>11790.6</v>
      </c>
      <c r="G33" s="3" t="s">
        <v>4</v>
      </c>
      <c r="H33" s="1"/>
    </row>
    <row r="34" spans="1:8" x14ac:dyDescent="0.25">
      <c r="A34" s="1"/>
      <c r="B34" s="50" t="s">
        <v>134</v>
      </c>
      <c r="C34" s="47">
        <v>2015</v>
      </c>
      <c r="D34" s="47">
        <v>50</v>
      </c>
      <c r="E34" s="46">
        <v>282880</v>
      </c>
      <c r="F34" s="10">
        <f t="shared" si="0"/>
        <v>5657.6</v>
      </c>
      <c r="G34" s="3" t="s">
        <v>4</v>
      </c>
      <c r="H34" s="1"/>
    </row>
    <row r="35" spans="1:8" x14ac:dyDescent="0.25">
      <c r="A35" s="1"/>
      <c r="B35" s="50" t="s">
        <v>135</v>
      </c>
      <c r="C35" s="47">
        <v>2015</v>
      </c>
      <c r="D35" s="47">
        <v>50</v>
      </c>
      <c r="E35" s="46">
        <v>599977</v>
      </c>
      <c r="F35" s="10">
        <f t="shared" si="0"/>
        <v>11999.54</v>
      </c>
      <c r="G35" s="3" t="s">
        <v>4</v>
      </c>
      <c r="H35" s="1"/>
    </row>
    <row r="36" spans="1:8" x14ac:dyDescent="0.25">
      <c r="A36" s="1"/>
      <c r="B36" s="50" t="s">
        <v>136</v>
      </c>
      <c r="C36" s="47">
        <v>2015</v>
      </c>
      <c r="D36" s="47">
        <v>50</v>
      </c>
      <c r="E36" s="46">
        <v>158652</v>
      </c>
      <c r="F36" s="10">
        <f t="shared" si="0"/>
        <v>3173.04</v>
      </c>
      <c r="G36" s="3" t="s">
        <v>4</v>
      </c>
      <c r="H36" s="1"/>
    </row>
    <row r="37" spans="1:8" x14ac:dyDescent="0.25">
      <c r="A37" s="1"/>
      <c r="B37" s="50" t="s">
        <v>137</v>
      </c>
      <c r="C37" s="47">
        <v>2015</v>
      </c>
      <c r="D37" s="47">
        <v>30</v>
      </c>
      <c r="E37" s="46">
        <v>847178</v>
      </c>
      <c r="F37" s="10">
        <f t="shared" si="0"/>
        <v>28239.266666666666</v>
      </c>
      <c r="G37" s="3" t="s">
        <v>4</v>
      </c>
      <c r="H37" s="1"/>
    </row>
    <row r="38" spans="1:8" x14ac:dyDescent="0.25">
      <c r="A38" s="1"/>
      <c r="B38" s="50" t="s">
        <v>138</v>
      </c>
      <c r="C38" s="47">
        <v>2015</v>
      </c>
      <c r="D38" s="47">
        <v>75</v>
      </c>
      <c r="E38" s="46">
        <v>2925670</v>
      </c>
      <c r="F38" s="10">
        <f t="shared" si="0"/>
        <v>39008.933333333334</v>
      </c>
      <c r="G38" s="3" t="s">
        <v>4</v>
      </c>
      <c r="H38" s="1"/>
    </row>
    <row r="39" spans="1:8" x14ac:dyDescent="0.25">
      <c r="A39" s="1"/>
      <c r="B39" s="50" t="s">
        <v>139</v>
      </c>
      <c r="C39" s="47">
        <v>2015</v>
      </c>
      <c r="D39" s="47">
        <v>75</v>
      </c>
      <c r="E39" s="46">
        <v>12928640</v>
      </c>
      <c r="F39" s="10">
        <f t="shared" si="0"/>
        <v>172381.86666666667</v>
      </c>
      <c r="G39" s="3" t="s">
        <v>4</v>
      </c>
      <c r="H39" s="1"/>
    </row>
    <row r="40" spans="1:8" x14ac:dyDescent="0.25">
      <c r="A40" s="1"/>
      <c r="B40" s="50" t="s">
        <v>140</v>
      </c>
      <c r="C40" s="47">
        <v>2015</v>
      </c>
      <c r="D40" s="47">
        <v>75</v>
      </c>
      <c r="E40" s="46">
        <v>5702632</v>
      </c>
      <c r="F40" s="10">
        <f t="shared" si="0"/>
        <v>76035.093333333338</v>
      </c>
      <c r="G40" s="3" t="s">
        <v>4</v>
      </c>
      <c r="H40" s="1"/>
    </row>
    <row r="41" spans="1:8" x14ac:dyDescent="0.25">
      <c r="A41" s="1"/>
      <c r="B41" s="50" t="s">
        <v>141</v>
      </c>
      <c r="C41" s="47">
        <v>2015</v>
      </c>
      <c r="D41" s="47">
        <v>75</v>
      </c>
      <c r="E41" s="46">
        <v>290260</v>
      </c>
      <c r="F41" s="10">
        <f t="shared" si="0"/>
        <v>3870.1333333333332</v>
      </c>
      <c r="G41" s="3" t="s">
        <v>4</v>
      </c>
      <c r="H41" s="1"/>
    </row>
    <row r="42" spans="1:8" x14ac:dyDescent="0.25">
      <c r="A42" s="1"/>
      <c r="B42" s="50" t="s">
        <v>120</v>
      </c>
      <c r="C42" s="47">
        <v>2015</v>
      </c>
      <c r="D42" s="47">
        <v>75</v>
      </c>
      <c r="E42" s="46">
        <v>69626</v>
      </c>
      <c r="F42" s="10">
        <f t="shared" si="0"/>
        <v>928.34666666666669</v>
      </c>
      <c r="G42" s="3" t="s">
        <v>4</v>
      </c>
      <c r="H42" s="1"/>
    </row>
    <row r="43" spans="1:8" x14ac:dyDescent="0.25">
      <c r="A43" s="1"/>
      <c r="B43" s="93" t="s">
        <v>142</v>
      </c>
      <c r="C43" s="94"/>
      <c r="D43" s="94"/>
      <c r="E43" s="95"/>
      <c r="F43" s="18">
        <f>SUM(F10:F42)</f>
        <v>1883627.8066666671</v>
      </c>
      <c r="G43" s="8" t="s">
        <v>4</v>
      </c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</sheetData>
  <sheetProtection password="C6BD" sheet="1" objects="1" scenarios="1"/>
  <mergeCells count="4">
    <mergeCell ref="B43:E4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topLeftCell="A2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5" t="s">
        <v>7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88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7954871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9755388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-1800517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78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12283493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5624571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6658922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89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09" t="s">
        <v>82</v>
      </c>
      <c r="C26" s="110"/>
      <c r="D26" s="110"/>
      <c r="E26" s="110"/>
      <c r="F26" s="110"/>
      <c r="G26" s="110"/>
      <c r="H26" s="111"/>
      <c r="I26" s="1"/>
    </row>
    <row r="27" spans="1:9" ht="29.25" customHeight="1" x14ac:dyDescent="0.25">
      <c r="A27" s="1"/>
      <c r="B27" s="112" t="s">
        <v>93</v>
      </c>
      <c r="C27" s="113"/>
      <c r="D27" s="113"/>
      <c r="E27" s="113"/>
      <c r="F27" s="114"/>
      <c r="G27" s="46">
        <v>0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935611</v>
      </c>
      <c r="H28" s="3" t="s">
        <v>4</v>
      </c>
      <c r="I28" s="1"/>
    </row>
    <row r="29" spans="1:9" ht="30" customHeight="1" x14ac:dyDescent="0.25">
      <c r="A29" s="1"/>
      <c r="B29" s="109" t="s">
        <v>95</v>
      </c>
      <c r="C29" s="110"/>
      <c r="D29" s="110"/>
      <c r="E29" s="110"/>
      <c r="F29" s="111"/>
      <c r="G29" s="18">
        <f>G27-G28</f>
        <v>-935611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09" t="s">
        <v>83</v>
      </c>
      <c r="C32" s="110"/>
      <c r="D32" s="110"/>
      <c r="E32" s="110"/>
      <c r="F32" s="110"/>
      <c r="G32" s="110"/>
      <c r="H32" s="111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1576513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1576513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2015'!F43</f>
        <v>1883627.8066666671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614229.61333333421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5" t="s">
        <v>6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152736988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78402544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8894012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1924522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3153027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92374105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2051831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409000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2460831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2" t="s">
        <v>53</v>
      </c>
      <c r="C20" s="113"/>
      <c r="D20" s="114"/>
      <c r="E20" s="46">
        <v>-6738022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2" t="s">
        <v>54</v>
      </c>
      <c r="C21" s="113"/>
      <c r="D21" s="114"/>
      <c r="E21" s="46">
        <v>-60982692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2" t="s">
        <v>57</v>
      </c>
      <c r="C24" s="113"/>
      <c r="D24" s="114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2" t="s">
        <v>58</v>
      </c>
      <c r="C25" s="113"/>
      <c r="D25" s="114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2" t="s">
        <v>59</v>
      </c>
      <c r="C26" s="113"/>
      <c r="D26" s="114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-67720714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27114222</v>
      </c>
      <c r="F28" s="6" t="s">
        <v>4</v>
      </c>
      <c r="G28" s="16">
        <f>IF(E28&lt;0,0,-E28)</f>
        <v>-27114222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143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2" t="s">
        <v>144</v>
      </c>
      <c r="C32" s="113"/>
      <c r="D32" s="114"/>
      <c r="E32" s="46">
        <v>117606645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2" t="s">
        <v>64</v>
      </c>
      <c r="C34" s="113"/>
      <c r="D34" s="114"/>
      <c r="E34" s="46">
        <v>4809556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122416201</v>
      </c>
      <c r="F35" s="6" t="s">
        <v>4</v>
      </c>
      <c r="G35" s="17">
        <f>-E35</f>
        <v>-122416201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3206565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2016-12-14T13:57:27Z</dcterms:modified>
</cp:coreProperties>
</file>