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4545" yWindow="1005" windowWidth="13260" windowHeight="1246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  <sheet name="Fane 10. Klima" sheetId="14" r:id="rId10"/>
  </sheets>
  <calcPr calcId="145621"/>
</workbook>
</file>

<file path=xl/calcChain.xml><?xml version="1.0" encoding="utf-8"?>
<calcChain xmlns="http://schemas.openxmlformats.org/spreadsheetml/2006/main">
  <c r="G13" i="9" l="1"/>
  <c r="G10" i="14" l="1"/>
  <c r="E15" i="2" s="1"/>
  <c r="G15" i="2" s="1"/>
  <c r="G10" i="9" l="1"/>
  <c r="G30" i="13"/>
  <c r="F40" i="11" l="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9" i="2" s="1"/>
  <c r="G23" i="12"/>
  <c r="E21" i="2" s="1"/>
  <c r="G17" i="12"/>
  <c r="E20" i="2" s="1"/>
  <c r="F11" i="11"/>
  <c r="F12" i="11"/>
  <c r="F13" i="11"/>
  <c r="F14" i="11"/>
  <c r="F41" i="11"/>
  <c r="F10" i="11"/>
  <c r="F42" i="11" s="1"/>
  <c r="G29" i="12" s="1"/>
  <c r="G13" i="10"/>
  <c r="E17" i="2" s="1"/>
  <c r="G17" i="2" s="1"/>
  <c r="G12" i="9"/>
  <c r="G14" i="9" s="1"/>
  <c r="G9" i="9"/>
  <c r="G11" i="9" s="1"/>
  <c r="G12" i="7"/>
  <c r="E9" i="2" s="1"/>
  <c r="E10" i="2"/>
  <c r="E28" i="13" l="1"/>
  <c r="G28" i="13" s="1"/>
  <c r="G36" i="13" s="1"/>
  <c r="E25" i="2" s="1"/>
  <c r="G25" i="2" s="1"/>
  <c r="G9" i="8"/>
  <c r="G30" i="12"/>
  <c r="E22" i="2" s="1"/>
  <c r="E23" i="2" s="1"/>
  <c r="G23" i="2" s="1"/>
  <c r="G15" i="9"/>
  <c r="E12" i="2" s="1"/>
  <c r="G11" i="8" l="1"/>
  <c r="E11" i="2" s="1"/>
  <c r="E13" i="2" s="1"/>
  <c r="G13" i="2" s="1"/>
  <c r="G26" i="2" s="1"/>
</calcChain>
</file>

<file path=xl/sharedStrings.xml><?xml version="1.0" encoding="utf-8"?>
<sst xmlns="http://schemas.openxmlformats.org/spreadsheetml/2006/main" count="275" uniqueCount="143">
  <si>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</si>
  <si>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</si>
  <si>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</si>
  <si>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</si>
  <si>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</si>
  <si>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</si>
  <si>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</si>
  <si>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</si>
  <si>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</si>
  <si>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</si>
  <si>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</si>
  <si>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</si>
  <si>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</si>
  <si>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</si>
  <si>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</si>
  <si>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</si>
  <si>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</si>
  <si>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</si>
  <si>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</si>
  <si>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</si>
  <si>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</si>
  <si>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</si>
  <si>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</si>
  <si>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</si>
  <si>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</si>
  <si>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</si>
  <si>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</si>
  <si>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</si>
  <si>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</si>
  <si>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</si>
  <si>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</si>
  <si>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</si>
  <si>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</si>
  <si>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</si>
  <si>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</si>
  <si>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</si>
  <si>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</si>
  <si>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</si>
  <si>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</si>
  <si>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</si>
  <si>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</si>
  <si>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</si>
  <si>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</si>
  <si>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</si>
  <si>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</si>
  <si>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</si>
  <si>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</si>
  <si>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</si>
  <si>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</si>
  <si>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</si>
  <si>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</si>
  <si>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</si>
  <si>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</si>
  <si>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</si>
  <si>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</si>
  <si>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</si>
  <si>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</si>
  <si>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</si>
  <si>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</si>
  <si>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</si>
  <si>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</si>
  <si>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</si>
  <si>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</si>
  <si>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</si>
  <si>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</si>
  <si>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</si>
  <si>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</si>
  <si>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</si>
  <si>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</si>
  <si>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</si>
  <si>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</si>
  <si>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</si>
  <si>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</si>
  <si>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</si>
  <si>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</si>
  <si>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</si>
  <si>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</si>
  <si>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</si>
  <si>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</si>
  <si>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</si>
  <si>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</si>
  <si>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</si>
  <si>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</si>
  <si>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</si>
  <si>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</si>
  <si>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</si>
  <si>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</si>
  <si>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</si>
  <si>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</si>
  <si>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</si>
  <si>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</si>
  <si>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</si>
  <si>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</si>
  <si>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</si>
  <si>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</si>
  <si>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</si>
  <si>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</si>
  <si>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</si>
  <si>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</si>
  <si>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</si>
  <si>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</si>
  <si>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</si>
  <si>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</si>
  <si>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</si>
  <si>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</si>
  <si>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Arbejdsplads</t>
  </si>
  <si>
    <t>Forsinkelsesbassiner, lukkede med automatisk rensning og SRO Miljøklasse A (1.000-3.000 m3) - Konstruktioner</t>
  </si>
  <si>
    <t>Installationer "ingen eller faste riste" (mindre end 7 m2)</t>
  </si>
  <si>
    <t>Jordbassin Klasse B</t>
  </si>
  <si>
    <t>Køretøjer, entreprenørmaskiner</t>
  </si>
  <si>
    <t>Køretøjer, personbil</t>
  </si>
  <si>
    <t xml:space="preserve">Ledningsnet ≤ Ø 200 mm </t>
  </si>
  <si>
    <t>Pumpeinstallation Miljøklasse A (100-300 l/s) - Mek/EL</t>
  </si>
  <si>
    <t>Pumpestationer i brønde (&lt; 6,25 m2), Mek/EL</t>
  </si>
  <si>
    <t>Pumpestationer i underjordiske bygværker (&lt;50 m2), Mek/El</t>
  </si>
  <si>
    <t>Pumpestationer i brønde (&lt; 6,25 m2), Konstruktioner</t>
  </si>
  <si>
    <t>Sand- og fedtfang, Kontruktioner</t>
  </si>
  <si>
    <t>Værksteder, garager</t>
  </si>
  <si>
    <t xml:space="preserve">Ø 200 mm &lt; Ledningsnet ≤ Ø 500 mm </t>
  </si>
  <si>
    <t>Pumpeinstallation Miljøklasse A (100-300 l/s) - SRO</t>
  </si>
  <si>
    <t>Beluftningstanke, Konstruktioner</t>
  </si>
  <si>
    <t>Beluftningstanke, Mek/EL</t>
  </si>
  <si>
    <t>Brønde</t>
  </si>
  <si>
    <t>Forsinkelsesbassiner, lukkede med automatisk rensning og SRO Miljøklasse A (500-1.000 m3) - Konstruktioner</t>
  </si>
  <si>
    <t>Forsinkelsesbassiner, lukkede med automatisk rensning og SRO Miljøklasse A (500-1.000 m3) - Mek/EL</t>
  </si>
  <si>
    <t>Kælder</t>
  </si>
  <si>
    <t>Pumpeinstallation Miljøklasse A (600-1.000 l/s) - Mek/EL</t>
  </si>
  <si>
    <t>Rådnetanke, slam, Mek/EL</t>
  </si>
  <si>
    <t>Sand- og fedtfang, Mek/EL</t>
  </si>
  <si>
    <t>Indløb med riste, Mek/EL</t>
  </si>
  <si>
    <t>Indløb med riste, SRO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</si>
  <si>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</si>
  <si>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</si>
  <si>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</si>
  <si>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</si>
  <si>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Fane 10: Medfinansiering af klimatilpasningsprojekter efter gl. regulering</t>
  </si>
  <si>
    <t>Tillæg til budgetterede omkostninger til medfinansiering af klimatilpasningsprojekter</t>
  </si>
  <si>
    <t>Tillæg i alt</t>
  </si>
  <si>
    <t>Fane 10</t>
  </si>
  <si>
    <t>Medfinansiering af klimatilpasning</t>
  </si>
  <si>
    <t>Medfinansiering af klimatilpasningsprojekter</t>
  </si>
  <si>
    <t>Tillæg til medfinansiering af klimatilpasningsprojekter</t>
  </si>
  <si>
    <t>LAR-anlæg på Hasselvej, Gyvelvej og sideveje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</si>
</sst>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23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1" fillId="12" borderId="9" xfId="2" applyFont="1" applyFill="1" applyBorder="1" applyAlignment="1">
      <alignment horizontal="center"/>
    </xf>
    <xf numFmtId="0" fontId="1" fillId="12" borderId="13" xfId="2" applyFont="1" applyFill="1" applyBorder="1" applyAlignment="1">
      <alignment horizontal="center"/>
    </xf>
    <xf numFmtId="0" fontId="1" fillId="12" borderId="10" xfId="2" applyFont="1" applyFill="1" applyBorder="1" applyAlignment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1" xfId="0" applyFont="1" applyFill="1" applyBorder="1" applyAlignment="1" applyProtection="1">
      <alignment horizontal="left"/>
      <protection locked="0"/>
    </xf>
    <xf numFmtId="0" fontId="8" fillId="10" borderId="3" xfId="0" applyFont="1" applyFill="1" applyBorder="1" applyAlignment="1" applyProtection="1">
      <alignment horizontal="left"/>
      <protection locked="0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7" t="s">
        <v>10</v>
      </c>
      <c r="E6" s="57"/>
      <c r="F6" s="57"/>
      <c r="G6" s="57"/>
      <c r="H6" s="22"/>
      <c r="I6" s="20"/>
    </row>
    <row r="7" spans="1:9" ht="15" customHeight="1" x14ac:dyDescent="0.25">
      <c r="A7" s="20"/>
      <c r="B7" s="20"/>
      <c r="C7" s="22"/>
      <c r="D7" s="57"/>
      <c r="E7" s="57"/>
      <c r="F7" s="57"/>
      <c r="G7" s="57"/>
      <c r="H7" s="22"/>
      <c r="I7" s="20"/>
    </row>
    <row r="8" spans="1:9" ht="15.75" x14ac:dyDescent="0.25">
      <c r="A8" s="20"/>
      <c r="B8" s="20"/>
      <c r="C8" s="23"/>
      <c r="D8" s="65" t="s">
        <v>104</v>
      </c>
      <c r="E8" s="65"/>
      <c r="F8" s="65"/>
      <c r="G8" s="65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4" t="s">
        <v>11</v>
      </c>
      <c r="E11" s="64"/>
      <c r="F11" s="64"/>
      <c r="G11" s="64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5" t="s">
        <v>20</v>
      </c>
      <c r="E13" s="76"/>
      <c r="F13" s="76"/>
      <c r="G13" s="77"/>
      <c r="H13" s="20"/>
      <c r="I13" s="20"/>
    </row>
    <row r="14" spans="1:9" x14ac:dyDescent="0.25">
      <c r="A14" s="20"/>
      <c r="B14" s="20"/>
      <c r="C14" s="25" t="s">
        <v>13</v>
      </c>
      <c r="D14" s="66" t="s">
        <v>21</v>
      </c>
      <c r="E14" s="67"/>
      <c r="F14" s="67"/>
      <c r="G14" s="68"/>
      <c r="H14" s="20"/>
      <c r="I14" s="20"/>
    </row>
    <row r="15" spans="1:9" x14ac:dyDescent="0.25">
      <c r="A15" s="20"/>
      <c r="B15" s="20"/>
      <c r="C15" s="25" t="s">
        <v>14</v>
      </c>
      <c r="D15" s="69" t="s">
        <v>22</v>
      </c>
      <c r="E15" s="70"/>
      <c r="F15" s="70"/>
      <c r="G15" s="71"/>
      <c r="H15" s="20"/>
      <c r="I15" s="20"/>
    </row>
    <row r="16" spans="1:9" x14ac:dyDescent="0.25">
      <c r="A16" s="20"/>
      <c r="B16" s="20"/>
      <c r="C16" s="25" t="s">
        <v>15</v>
      </c>
      <c r="D16" s="69" t="s">
        <v>23</v>
      </c>
      <c r="E16" s="70"/>
      <c r="F16" s="70"/>
      <c r="G16" s="71"/>
      <c r="H16" s="20"/>
      <c r="I16" s="20"/>
    </row>
    <row r="17" spans="1:9" x14ac:dyDescent="0.25">
      <c r="A17" s="20"/>
      <c r="B17" s="20"/>
      <c r="C17" s="25" t="s">
        <v>16</v>
      </c>
      <c r="D17" s="72" t="s">
        <v>29</v>
      </c>
      <c r="E17" s="73"/>
      <c r="F17" s="73"/>
      <c r="G17" s="74"/>
      <c r="H17" s="20"/>
      <c r="I17" s="20"/>
    </row>
    <row r="18" spans="1:9" x14ac:dyDescent="0.25">
      <c r="A18" s="20"/>
      <c r="B18" s="20"/>
      <c r="C18" s="25" t="s">
        <v>17</v>
      </c>
      <c r="D18" s="58" t="s">
        <v>5</v>
      </c>
      <c r="E18" s="59"/>
      <c r="F18" s="59"/>
      <c r="G18" s="60"/>
      <c r="H18" s="20"/>
      <c r="I18" s="20"/>
    </row>
    <row r="19" spans="1:9" x14ac:dyDescent="0.25">
      <c r="A19" s="20"/>
      <c r="B19" s="20"/>
      <c r="C19" s="25" t="s">
        <v>18</v>
      </c>
      <c r="D19" s="58" t="s">
        <v>25</v>
      </c>
      <c r="E19" s="59"/>
      <c r="F19" s="59"/>
      <c r="G19" s="60"/>
      <c r="H19" s="20"/>
      <c r="I19" s="20"/>
    </row>
    <row r="20" spans="1:9" x14ac:dyDescent="0.25">
      <c r="A20" s="20"/>
      <c r="B20" s="20"/>
      <c r="C20" s="25" t="s">
        <v>19</v>
      </c>
      <c r="D20" s="61" t="s">
        <v>26</v>
      </c>
      <c r="E20" s="62"/>
      <c r="F20" s="62"/>
      <c r="G20" s="63"/>
      <c r="H20" s="20"/>
      <c r="I20" s="20"/>
    </row>
    <row r="21" spans="1:9" x14ac:dyDescent="0.25">
      <c r="A21" s="20"/>
      <c r="B21" s="20"/>
      <c r="C21" s="25" t="s">
        <v>138</v>
      </c>
      <c r="D21" s="54" t="s">
        <v>139</v>
      </c>
      <c r="E21" s="55"/>
      <c r="F21" s="55"/>
      <c r="G21" s="56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2">
    <mergeCell ref="D21:G21"/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  <hyperlink ref="D21" location="'Fane 9. Kontrol af PL2015'!A1" display="Kontrol af prisloft 2015"/>
    <hyperlink ref="D21:G21" location="'Fane 10. Klima'!A1" display="Medfinansiering af klimatilpas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7"/>
  <sheetViews>
    <sheetView view="pageLayout" zoomScaleNormal="100" workbookViewId="0"/>
  </sheetViews>
  <sheetFormatPr defaultRowHeight="15" x14ac:dyDescent="0.25"/>
  <cols>
    <col min="5" max="5" width="14.42578125" customWidth="1"/>
    <col min="6" max="6" width="14.85546875" customWidth="1"/>
    <col min="7" max="7" width="9" customWidth="1"/>
    <col min="8" max="8" width="3.28515625" customWidth="1"/>
    <col min="9" max="9" width="9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15" t="s">
        <v>135</v>
      </c>
      <c r="C3" s="115"/>
      <c r="D3" s="115"/>
      <c r="E3" s="115"/>
      <c r="F3" s="115"/>
      <c r="G3" s="115"/>
      <c r="H3" s="115"/>
      <c r="I3" s="1"/>
    </row>
    <row r="4" spans="1:9" ht="25.5" customHeight="1" x14ac:dyDescent="0.25">
      <c r="A4" s="1"/>
      <c r="B4" s="115"/>
      <c r="C4" s="115"/>
      <c r="D4" s="115"/>
      <c r="E4" s="115"/>
      <c r="F4" s="115"/>
      <c r="G4" s="115"/>
      <c r="H4" s="11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27" customHeight="1" x14ac:dyDescent="0.25">
      <c r="A8" s="1"/>
      <c r="B8" s="112" t="s">
        <v>136</v>
      </c>
      <c r="C8" s="113"/>
      <c r="D8" s="113"/>
      <c r="E8" s="113"/>
      <c r="F8" s="113"/>
      <c r="G8" s="113"/>
      <c r="H8" s="114"/>
      <c r="I8" s="1"/>
    </row>
    <row r="9" spans="1:9" x14ac:dyDescent="0.25">
      <c r="A9" s="1"/>
      <c r="B9" s="120" t="s">
        <v>142</v>
      </c>
      <c r="C9" s="121"/>
      <c r="D9" s="121"/>
      <c r="E9" s="121"/>
      <c r="F9" s="122"/>
      <c r="G9" s="46">
        <v>343722</v>
      </c>
      <c r="H9" s="3" t="s">
        <v>4</v>
      </c>
      <c r="I9" s="1"/>
    </row>
    <row r="10" spans="1:9" x14ac:dyDescent="0.25">
      <c r="A10" s="1"/>
      <c r="B10" s="96" t="s">
        <v>137</v>
      </c>
      <c r="C10" s="97"/>
      <c r="D10" s="97"/>
      <c r="E10" s="97"/>
      <c r="F10" s="98"/>
      <c r="G10" s="18">
        <f>SUM(G9:G9)</f>
        <v>343722</v>
      </c>
      <c r="H10" s="8" t="s">
        <v>4</v>
      </c>
      <c r="I10" s="1"/>
    </row>
    <row r="11" spans="1:9" x14ac:dyDescent="0.25">
      <c r="A11" s="1"/>
      <c r="B11" s="11"/>
      <c r="C11" s="11"/>
      <c r="D11" s="11"/>
      <c r="E11" s="11"/>
      <c r="F11" s="11"/>
      <c r="G11" s="11"/>
      <c r="H11" s="11"/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</sheetData>
  <sheetProtection password="C6BD" sheet="1" objects="1" scenarios="1"/>
  <mergeCells count="4">
    <mergeCell ref="B10:F10"/>
    <mergeCell ref="B3:H4"/>
    <mergeCell ref="B8:H8"/>
    <mergeCell ref="B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7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1" t="s">
        <v>134</v>
      </c>
      <c r="C3" s="81"/>
      <c r="D3" s="81"/>
      <c r="E3" s="81"/>
      <c r="F3" s="81"/>
      <c r="G3" s="81"/>
      <c r="H3" s="81"/>
      <c r="I3" s="20"/>
    </row>
    <row r="4" spans="1:9" ht="15" customHeight="1" x14ac:dyDescent="0.25">
      <c r="A4" s="20"/>
      <c r="B4" s="81"/>
      <c r="C4" s="81"/>
      <c r="D4" s="81"/>
      <c r="E4" s="81"/>
      <c r="F4" s="81"/>
      <c r="G4" s="81"/>
      <c r="H4" s="81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103</v>
      </c>
      <c r="C8" s="79"/>
      <c r="D8" s="79"/>
      <c r="E8" s="79"/>
      <c r="F8" s="79"/>
      <c r="G8" s="79"/>
      <c r="H8" s="80"/>
      <c r="I8" s="20"/>
    </row>
    <row r="9" spans="1:9" ht="30" customHeight="1" x14ac:dyDescent="0.25">
      <c r="A9" s="20"/>
      <c r="B9" s="82" t="s">
        <v>28</v>
      </c>
      <c r="C9" s="83"/>
      <c r="D9" s="84"/>
      <c r="E9" s="27">
        <f>'Fane 3. Grundlag'!G12</f>
        <v>43604100.279377267</v>
      </c>
      <c r="F9" s="28" t="s">
        <v>4</v>
      </c>
      <c r="G9" s="29"/>
      <c r="H9" s="30"/>
      <c r="I9" s="20"/>
    </row>
    <row r="10" spans="1:9" x14ac:dyDescent="0.25">
      <c r="A10" s="20"/>
      <c r="B10" s="91" t="s">
        <v>91</v>
      </c>
      <c r="C10" s="86"/>
      <c r="D10" s="87"/>
      <c r="E10" s="31">
        <f>'Fane 3. Grundlag'!G11</f>
        <v>1401067.0663667598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333734.34747071285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551263.9022433752</v>
      </c>
      <c r="F12" s="28" t="s">
        <v>4</v>
      </c>
      <c r="G12" s="35"/>
      <c r="H12" s="36"/>
      <c r="I12" s="20"/>
    </row>
    <row r="13" spans="1:9" x14ac:dyDescent="0.25">
      <c r="A13" s="20"/>
      <c r="B13" s="92" t="s">
        <v>37</v>
      </c>
      <c r="C13" s="93"/>
      <c r="D13" s="94"/>
      <c r="E13" s="37">
        <f>$E$9-$E$11-$E$12</f>
        <v>42719102.029663175</v>
      </c>
      <c r="F13" s="38" t="s">
        <v>4</v>
      </c>
      <c r="G13" s="37">
        <f>E13</f>
        <v>42719102.029663175</v>
      </c>
      <c r="H13" s="38" t="s">
        <v>4</v>
      </c>
      <c r="I13" s="20"/>
    </row>
    <row r="14" spans="1:9" x14ac:dyDescent="0.25">
      <c r="A14" s="20"/>
      <c r="B14" s="78" t="s">
        <v>140</v>
      </c>
      <c r="C14" s="79"/>
      <c r="D14" s="79"/>
      <c r="E14" s="79"/>
      <c r="F14" s="79"/>
      <c r="G14" s="79"/>
      <c r="H14" s="80"/>
      <c r="I14" s="20"/>
    </row>
    <row r="15" spans="1:9" x14ac:dyDescent="0.25">
      <c r="A15" s="20"/>
      <c r="B15" s="88" t="s">
        <v>141</v>
      </c>
      <c r="C15" s="89"/>
      <c r="D15" s="90"/>
      <c r="E15" s="37">
        <f>'Fane 10. Klima'!G10</f>
        <v>343722</v>
      </c>
      <c r="F15" s="38" t="s">
        <v>4</v>
      </c>
      <c r="G15" s="37">
        <f>E15</f>
        <v>343722</v>
      </c>
      <c r="H15" s="38" t="s">
        <v>4</v>
      </c>
      <c r="I15" s="20"/>
    </row>
    <row r="16" spans="1:9" x14ac:dyDescent="0.25">
      <c r="A16" s="20"/>
      <c r="B16" s="78" t="s">
        <v>29</v>
      </c>
      <c r="C16" s="79"/>
      <c r="D16" s="79"/>
      <c r="E16" s="79"/>
      <c r="F16" s="79"/>
      <c r="G16" s="79"/>
      <c r="H16" s="80"/>
      <c r="I16" s="20"/>
    </row>
    <row r="17" spans="1:9" x14ac:dyDescent="0.25">
      <c r="A17" s="20"/>
      <c r="B17" s="88" t="s">
        <v>102</v>
      </c>
      <c r="C17" s="89"/>
      <c r="D17" s="90"/>
      <c r="E17" s="37">
        <f>'Fane 6. Hist. over el. underdæk'!G13</f>
        <v>-2302009.5</v>
      </c>
      <c r="F17" s="38" t="s">
        <v>4</v>
      </c>
      <c r="G17" s="37">
        <f>E17</f>
        <v>-2302009.5</v>
      </c>
      <c r="H17" s="38" t="s">
        <v>4</v>
      </c>
      <c r="I17" s="20"/>
    </row>
    <row r="18" spans="1:9" x14ac:dyDescent="0.25">
      <c r="A18" s="20"/>
      <c r="B18" s="78" t="s">
        <v>25</v>
      </c>
      <c r="C18" s="79"/>
      <c r="D18" s="79"/>
      <c r="E18" s="79"/>
      <c r="F18" s="79"/>
      <c r="G18" s="79"/>
      <c r="H18" s="80"/>
      <c r="I18" s="20"/>
    </row>
    <row r="19" spans="1:9" x14ac:dyDescent="0.25">
      <c r="A19" s="20"/>
      <c r="B19" s="82" t="s">
        <v>32</v>
      </c>
      <c r="C19" s="83"/>
      <c r="D19" s="84"/>
      <c r="E19" s="31">
        <f>'Fane 8. Korrektion af PL2015'!G11</f>
        <v>248542</v>
      </c>
      <c r="F19" s="28" t="s">
        <v>4</v>
      </c>
      <c r="G19" s="39"/>
      <c r="H19" s="30"/>
      <c r="I19" s="20"/>
    </row>
    <row r="20" spans="1:9" x14ac:dyDescent="0.25">
      <c r="A20" s="20"/>
      <c r="B20" s="82" t="s">
        <v>33</v>
      </c>
      <c r="C20" s="83"/>
      <c r="D20" s="84"/>
      <c r="E20" s="31">
        <f>'Fane 8. Korrektion af PL2015'!G17</f>
        <v>169411</v>
      </c>
      <c r="F20" s="28" t="s">
        <v>4</v>
      </c>
      <c r="G20" s="34"/>
      <c r="H20" s="33"/>
      <c r="I20" s="20"/>
    </row>
    <row r="21" spans="1:9" ht="30" customHeight="1" x14ac:dyDescent="0.25">
      <c r="A21" s="20"/>
      <c r="B21" s="82" t="s">
        <v>92</v>
      </c>
      <c r="C21" s="83"/>
      <c r="D21" s="84"/>
      <c r="E21" s="31">
        <f>'Fane 8. Korrektion af PL2015'!G23</f>
        <v>-537003</v>
      </c>
      <c r="F21" s="28" t="s">
        <v>4</v>
      </c>
      <c r="G21" s="32"/>
      <c r="H21" s="33"/>
      <c r="I21" s="20"/>
    </row>
    <row r="22" spans="1:9" ht="28.5" customHeight="1" x14ac:dyDescent="0.25">
      <c r="A22" s="20"/>
      <c r="B22" s="82" t="s">
        <v>34</v>
      </c>
      <c r="C22" s="83"/>
      <c r="D22" s="84"/>
      <c r="E22" s="31">
        <f>'Fane 8. Korrektion af PL2015'!G30</f>
        <v>1580679.7199999997</v>
      </c>
      <c r="F22" s="28" t="s">
        <v>4</v>
      </c>
      <c r="G22" s="35"/>
      <c r="H22" s="36"/>
      <c r="I22" s="20"/>
    </row>
    <row r="23" spans="1:9" x14ac:dyDescent="0.25">
      <c r="A23" s="20"/>
      <c r="B23" s="88" t="s">
        <v>35</v>
      </c>
      <c r="C23" s="89"/>
      <c r="D23" s="90"/>
      <c r="E23" s="37">
        <f>SUM(E19:E22)</f>
        <v>1461629.7199999997</v>
      </c>
      <c r="F23" s="38" t="s">
        <v>4</v>
      </c>
      <c r="G23" s="37">
        <f>E23</f>
        <v>1461629.7199999997</v>
      </c>
      <c r="H23" s="38" t="s">
        <v>4</v>
      </c>
      <c r="I23" s="20"/>
    </row>
    <row r="24" spans="1:9" x14ac:dyDescent="0.25">
      <c r="A24" s="20"/>
      <c r="B24" s="78" t="s">
        <v>30</v>
      </c>
      <c r="C24" s="79"/>
      <c r="D24" s="79"/>
      <c r="E24" s="79"/>
      <c r="F24" s="79"/>
      <c r="G24" s="79"/>
      <c r="H24" s="80"/>
      <c r="I24" s="20"/>
    </row>
    <row r="25" spans="1:9" x14ac:dyDescent="0.25">
      <c r="A25" s="20"/>
      <c r="B25" s="88" t="s">
        <v>31</v>
      </c>
      <c r="C25" s="89"/>
      <c r="D25" s="90"/>
      <c r="E25" s="37">
        <f>'Fane 9. Kontrol af PL2015'!G36</f>
        <v>3814390.017984502</v>
      </c>
      <c r="F25" s="38" t="s">
        <v>4</v>
      </c>
      <c r="G25" s="37">
        <f>E25</f>
        <v>3814390.017984502</v>
      </c>
      <c r="H25" s="38" t="s">
        <v>4</v>
      </c>
      <c r="I25" s="20"/>
    </row>
    <row r="26" spans="1:9" x14ac:dyDescent="0.25">
      <c r="A26" s="20"/>
      <c r="B26" s="78" t="s">
        <v>36</v>
      </c>
      <c r="C26" s="79"/>
      <c r="D26" s="79"/>
      <c r="E26" s="79"/>
      <c r="F26" s="80"/>
      <c r="G26" s="40">
        <f>G13+G15+G17+G23+G25</f>
        <v>46036834.267647676</v>
      </c>
      <c r="H26" s="41" t="s">
        <v>4</v>
      </c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  <row r="47" spans="1:9" x14ac:dyDescent="0.25">
      <c r="A47" s="26"/>
      <c r="B47" s="26"/>
      <c r="C47" s="26"/>
      <c r="D47" s="26"/>
      <c r="E47" s="26"/>
      <c r="F47" s="26"/>
      <c r="G47" s="26"/>
      <c r="H47" s="26"/>
      <c r="I47" s="26"/>
    </row>
  </sheetData>
  <sheetProtection password="C6BD" sheet="1" objects="1" scenarios="1"/>
  <mergeCells count="20">
    <mergeCell ref="B15:D15"/>
    <mergeCell ref="B19:D19"/>
    <mergeCell ref="B23:D23"/>
    <mergeCell ref="B21:D21"/>
    <mergeCell ref="B26:F26"/>
    <mergeCell ref="B3:H4"/>
    <mergeCell ref="B9:D9"/>
    <mergeCell ref="B11:D11"/>
    <mergeCell ref="B25:D25"/>
    <mergeCell ref="B12:D12"/>
    <mergeCell ref="B10:D10"/>
    <mergeCell ref="B13:D13"/>
    <mergeCell ref="B17:D17"/>
    <mergeCell ref="B20:D20"/>
    <mergeCell ref="B22:D22"/>
    <mergeCell ref="B24:H24"/>
    <mergeCell ref="B18:H18"/>
    <mergeCell ref="B16:H16"/>
    <mergeCell ref="B8:H8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1" t="s">
        <v>9</v>
      </c>
      <c r="C3" s="81"/>
      <c r="D3" s="81"/>
      <c r="E3" s="81"/>
      <c r="F3" s="81"/>
      <c r="G3" s="81"/>
      <c r="H3" s="81"/>
      <c r="I3" s="20"/>
    </row>
    <row r="4" spans="1:9" ht="15" customHeight="1" x14ac:dyDescent="0.25">
      <c r="A4" s="20"/>
      <c r="B4" s="81"/>
      <c r="C4" s="81"/>
      <c r="D4" s="81"/>
      <c r="E4" s="81"/>
      <c r="F4" s="81"/>
      <c r="G4" s="81"/>
      <c r="H4" s="81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38</v>
      </c>
      <c r="C8" s="79"/>
      <c r="D8" s="79"/>
      <c r="E8" s="79"/>
      <c r="F8" s="79"/>
      <c r="G8" s="79"/>
      <c r="H8" s="80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15340944.95458528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26862088.258425225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1401067.0663667598</v>
      </c>
      <c r="H11" s="42" t="s">
        <v>4</v>
      </c>
      <c r="I11" s="20"/>
    </row>
    <row r="12" spans="1:9" x14ac:dyDescent="0.25">
      <c r="A12" s="20"/>
      <c r="B12" s="78" t="s">
        <v>38</v>
      </c>
      <c r="C12" s="79"/>
      <c r="D12" s="79"/>
      <c r="E12" s="79"/>
      <c r="F12" s="80"/>
      <c r="G12" s="40">
        <f>SUM(G9:G11)</f>
        <v>43604100.279377267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24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22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97</v>
      </c>
      <c r="C9" s="100"/>
      <c r="D9" s="100"/>
      <c r="E9" s="100"/>
      <c r="F9" s="101"/>
      <c r="G9" s="10">
        <f>'Fane 3. Grundlag'!G12-'Fane 3. Grundlag'!G11</f>
        <v>42203033.213010505</v>
      </c>
      <c r="H9" s="3" t="s">
        <v>4</v>
      </c>
      <c r="I9" s="1"/>
    </row>
    <row r="10" spans="1:9" x14ac:dyDescent="0.25">
      <c r="A10" s="1"/>
      <c r="B10" s="99" t="s">
        <v>65</v>
      </c>
      <c r="C10" s="100"/>
      <c r="D10" s="100"/>
      <c r="E10" s="100"/>
      <c r="F10" s="101"/>
      <c r="G10" s="53">
        <v>0.7907828467832213</v>
      </c>
      <c r="H10" s="3" t="s">
        <v>66</v>
      </c>
      <c r="I10" s="1"/>
    </row>
    <row r="11" spans="1:9" x14ac:dyDescent="0.25">
      <c r="A11" s="1"/>
      <c r="B11" s="96" t="s">
        <v>22</v>
      </c>
      <c r="C11" s="97"/>
      <c r="D11" s="97"/>
      <c r="E11" s="97"/>
      <c r="F11" s="98"/>
      <c r="G11" s="18">
        <f>$G$9*$G$10/100</f>
        <v>333734.34747071285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8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99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105" t="s">
        <v>93</v>
      </c>
      <c r="C9" s="106"/>
      <c r="D9" s="106"/>
      <c r="E9" s="106"/>
      <c r="F9" s="107"/>
      <c r="G9" s="10">
        <f>'Fane 3. Grundlag'!G9</f>
        <v>15340944.95458528</v>
      </c>
      <c r="H9" s="3" t="s">
        <v>4</v>
      </c>
      <c r="I9" s="1"/>
    </row>
    <row r="10" spans="1:9" x14ac:dyDescent="0.25">
      <c r="A10" s="1"/>
      <c r="B10" s="99" t="s">
        <v>23</v>
      </c>
      <c r="C10" s="100"/>
      <c r="D10" s="100"/>
      <c r="E10" s="100"/>
      <c r="F10" s="101"/>
      <c r="G10" s="51">
        <f>2</f>
        <v>2</v>
      </c>
      <c r="H10" s="3" t="s">
        <v>66</v>
      </c>
      <c r="I10" s="1"/>
    </row>
    <row r="11" spans="1:9" x14ac:dyDescent="0.25">
      <c r="A11" s="1"/>
      <c r="B11" s="102" t="s">
        <v>67</v>
      </c>
      <c r="C11" s="103"/>
      <c r="D11" s="103"/>
      <c r="E11" s="103"/>
      <c r="F11" s="104"/>
      <c r="G11" s="17">
        <f>$G$9*$G$10/100</f>
        <v>306818.89909170562</v>
      </c>
      <c r="H11" s="6" t="s">
        <v>4</v>
      </c>
      <c r="I11" s="1"/>
    </row>
    <row r="12" spans="1:9" x14ac:dyDescent="0.25">
      <c r="A12" s="1"/>
      <c r="B12" s="99" t="s">
        <v>94</v>
      </c>
      <c r="C12" s="100"/>
      <c r="D12" s="100"/>
      <c r="E12" s="100"/>
      <c r="F12" s="101"/>
      <c r="G12" s="10">
        <f>'Fane 3. Grundlag'!G10</f>
        <v>26862088.258425225</v>
      </c>
      <c r="H12" s="3" t="s">
        <v>4</v>
      </c>
      <c r="I12" s="1"/>
    </row>
    <row r="13" spans="1:9" x14ac:dyDescent="0.25">
      <c r="A13" s="1"/>
      <c r="B13" s="99" t="s">
        <v>23</v>
      </c>
      <c r="C13" s="100"/>
      <c r="D13" s="100"/>
      <c r="E13" s="100"/>
      <c r="F13" s="101"/>
      <c r="G13" s="52">
        <f>0.91</f>
        <v>0.91</v>
      </c>
      <c r="H13" s="3" t="s">
        <v>66</v>
      </c>
      <c r="I13" s="1"/>
    </row>
    <row r="14" spans="1:9" x14ac:dyDescent="0.25">
      <c r="A14" s="1"/>
      <c r="B14" s="102" t="s">
        <v>68</v>
      </c>
      <c r="C14" s="103"/>
      <c r="D14" s="103"/>
      <c r="E14" s="103"/>
      <c r="F14" s="104"/>
      <c r="G14" s="17">
        <f>$G$12*$G$13/100</f>
        <v>244445.00315166955</v>
      </c>
      <c r="H14" s="6" t="s">
        <v>4</v>
      </c>
      <c r="I14" s="1"/>
    </row>
    <row r="15" spans="1:9" x14ac:dyDescent="0.25">
      <c r="A15" s="1"/>
      <c r="B15" s="96" t="s">
        <v>98</v>
      </c>
      <c r="C15" s="97"/>
      <c r="D15" s="97"/>
      <c r="E15" s="97"/>
      <c r="F15" s="98"/>
      <c r="G15" s="18">
        <f>G11+G14</f>
        <v>551263.9022433752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100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101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70</v>
      </c>
      <c r="C9" s="100"/>
      <c r="D9" s="100"/>
      <c r="E9" s="100"/>
      <c r="F9" s="101"/>
      <c r="G9" s="46">
        <v>-20251973</v>
      </c>
      <c r="H9" s="3" t="s">
        <v>4</v>
      </c>
      <c r="I9" s="1"/>
    </row>
    <row r="10" spans="1:9" x14ac:dyDescent="0.25">
      <c r="A10" s="1"/>
      <c r="B10" s="99" t="s">
        <v>71</v>
      </c>
      <c r="C10" s="100"/>
      <c r="D10" s="100"/>
      <c r="E10" s="100"/>
      <c r="F10" s="101"/>
      <c r="G10" s="46">
        <v>-11043935</v>
      </c>
      <c r="H10" s="3" t="s">
        <v>4</v>
      </c>
      <c r="I10" s="1"/>
    </row>
    <row r="11" spans="1:9" x14ac:dyDescent="0.25">
      <c r="A11" s="1"/>
      <c r="B11" s="108" t="s">
        <v>85</v>
      </c>
      <c r="C11" s="109"/>
      <c r="D11" s="109"/>
      <c r="E11" s="109"/>
      <c r="F11" s="110"/>
      <c r="G11" s="48">
        <v>-9208038</v>
      </c>
      <c r="H11" s="12" t="s">
        <v>4</v>
      </c>
      <c r="I11" s="1"/>
    </row>
    <row r="12" spans="1:9" x14ac:dyDescent="0.25">
      <c r="A12" s="1"/>
      <c r="B12" s="99" t="s">
        <v>72</v>
      </c>
      <c r="C12" s="100"/>
      <c r="D12" s="100"/>
      <c r="E12" s="100"/>
      <c r="F12" s="101"/>
      <c r="G12" s="46">
        <v>4</v>
      </c>
      <c r="H12" s="3" t="s">
        <v>4</v>
      </c>
      <c r="I12" s="1"/>
    </row>
    <row r="13" spans="1:9" x14ac:dyDescent="0.25">
      <c r="A13" s="1"/>
      <c r="B13" s="96" t="s">
        <v>69</v>
      </c>
      <c r="C13" s="97"/>
      <c r="D13" s="97"/>
      <c r="E13" s="97"/>
      <c r="F13" s="98"/>
      <c r="G13" s="18">
        <f>G11/G12</f>
        <v>-2302009.5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27</v>
      </c>
      <c r="C3" s="95"/>
      <c r="D3" s="95"/>
      <c r="E3" s="95"/>
      <c r="F3" s="95"/>
      <c r="G3" s="95"/>
      <c r="H3" s="1"/>
    </row>
    <row r="4" spans="1:8" ht="15" customHeight="1" x14ac:dyDescent="0.25">
      <c r="A4" s="1"/>
      <c r="B4" s="95"/>
      <c r="C4" s="95"/>
      <c r="D4" s="95"/>
      <c r="E4" s="95"/>
      <c r="F4" s="95"/>
      <c r="G4" s="9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6" t="s">
        <v>5</v>
      </c>
      <c r="C8" s="97"/>
      <c r="D8" s="97"/>
      <c r="E8" s="97"/>
      <c r="F8" s="97"/>
      <c r="G8" s="98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11" t="s">
        <v>3</v>
      </c>
      <c r="G9" s="111"/>
      <c r="H9" s="1"/>
    </row>
    <row r="10" spans="1:8" x14ac:dyDescent="0.25">
      <c r="A10" s="1"/>
      <c r="B10" s="50" t="s">
        <v>105</v>
      </c>
      <c r="C10" s="47">
        <v>2015</v>
      </c>
      <c r="D10" s="47">
        <v>5</v>
      </c>
      <c r="E10" s="46">
        <v>174246</v>
      </c>
      <c r="F10" s="10">
        <f>E10/D10</f>
        <v>34849.199999999997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42761</v>
      </c>
      <c r="F11" s="10">
        <f t="shared" ref="F11:F41" si="0">E11/D11</f>
        <v>570.14666666666665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20</v>
      </c>
      <c r="E12" s="46">
        <v>102737</v>
      </c>
      <c r="F12" s="10">
        <f t="shared" si="0"/>
        <v>5136.8500000000004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50</v>
      </c>
      <c r="E13" s="46">
        <v>1377915</v>
      </c>
      <c r="F13" s="10">
        <f t="shared" si="0"/>
        <v>27558.3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5</v>
      </c>
      <c r="E14" s="46">
        <v>1200540</v>
      </c>
      <c r="F14" s="10">
        <f t="shared" si="0"/>
        <v>240108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5</v>
      </c>
      <c r="E15" s="46">
        <v>23473</v>
      </c>
      <c r="F15" s="10">
        <f t="shared" si="0"/>
        <v>4694.6000000000004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75</v>
      </c>
      <c r="E16" s="46">
        <v>17256522</v>
      </c>
      <c r="F16" s="10">
        <f t="shared" si="0"/>
        <v>230086.96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20</v>
      </c>
      <c r="E17" s="46">
        <v>857778</v>
      </c>
      <c r="F17" s="10">
        <f t="shared" si="0"/>
        <v>42888.9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20</v>
      </c>
      <c r="E18" s="46">
        <v>565637</v>
      </c>
      <c r="F18" s="10">
        <f t="shared" si="0"/>
        <v>28281.85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20</v>
      </c>
      <c r="E19" s="46">
        <v>76645</v>
      </c>
      <c r="F19" s="10">
        <f t="shared" si="0"/>
        <v>3832.25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50</v>
      </c>
      <c r="E20" s="46">
        <v>139248</v>
      </c>
      <c r="F20" s="10">
        <f t="shared" si="0"/>
        <v>2784.96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60</v>
      </c>
      <c r="E21" s="46">
        <v>25362</v>
      </c>
      <c r="F21" s="10">
        <f t="shared" si="0"/>
        <v>422.7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75</v>
      </c>
      <c r="E22" s="46">
        <v>21161</v>
      </c>
      <c r="F22" s="10">
        <f t="shared" si="0"/>
        <v>282.14666666666665</v>
      </c>
      <c r="G22" s="3" t="s">
        <v>4</v>
      </c>
      <c r="H22" s="1"/>
    </row>
    <row r="23" spans="1:8" x14ac:dyDescent="0.25">
      <c r="A23" s="1"/>
      <c r="B23" s="50" t="s">
        <v>118</v>
      </c>
      <c r="C23" s="47">
        <v>2015</v>
      </c>
      <c r="D23" s="47">
        <v>75</v>
      </c>
      <c r="E23" s="46">
        <v>8083488</v>
      </c>
      <c r="F23" s="10">
        <f t="shared" si="0"/>
        <v>107779.84</v>
      </c>
      <c r="G23" s="3" t="s">
        <v>4</v>
      </c>
      <c r="H23" s="1"/>
    </row>
    <row r="24" spans="1:8" x14ac:dyDescent="0.25">
      <c r="A24" s="1"/>
      <c r="B24" s="50" t="s">
        <v>119</v>
      </c>
      <c r="C24" s="47">
        <v>2015</v>
      </c>
      <c r="D24" s="47">
        <v>10</v>
      </c>
      <c r="E24" s="46">
        <v>182430</v>
      </c>
      <c r="F24" s="10">
        <f t="shared" si="0"/>
        <v>18243</v>
      </c>
      <c r="G24" s="3" t="s">
        <v>4</v>
      </c>
      <c r="H24" s="1"/>
    </row>
    <row r="25" spans="1:8" x14ac:dyDescent="0.25">
      <c r="A25" s="1"/>
      <c r="B25" s="50" t="s">
        <v>120</v>
      </c>
      <c r="C25" s="47">
        <v>2015</v>
      </c>
      <c r="D25" s="47">
        <v>60</v>
      </c>
      <c r="E25" s="46">
        <v>431831</v>
      </c>
      <c r="F25" s="10">
        <f t="shared" si="0"/>
        <v>7197.1833333333334</v>
      </c>
      <c r="G25" s="3" t="s">
        <v>4</v>
      </c>
      <c r="H25" s="1"/>
    </row>
    <row r="26" spans="1:8" x14ac:dyDescent="0.25">
      <c r="A26" s="1"/>
      <c r="B26" s="50" t="s">
        <v>121</v>
      </c>
      <c r="C26" s="47">
        <v>2015</v>
      </c>
      <c r="D26" s="47">
        <v>20</v>
      </c>
      <c r="E26" s="46">
        <v>2999848</v>
      </c>
      <c r="F26" s="10">
        <f t="shared" si="0"/>
        <v>149992.4</v>
      </c>
      <c r="G26" s="3" t="s">
        <v>4</v>
      </c>
      <c r="H26" s="1"/>
    </row>
    <row r="27" spans="1:8" x14ac:dyDescent="0.25">
      <c r="A27" s="1"/>
      <c r="B27" s="50" t="s">
        <v>122</v>
      </c>
      <c r="C27" s="47">
        <v>2015</v>
      </c>
      <c r="D27" s="47">
        <v>75</v>
      </c>
      <c r="E27" s="46">
        <v>308205</v>
      </c>
      <c r="F27" s="10">
        <f t="shared" si="0"/>
        <v>4109.3999999999996</v>
      </c>
      <c r="G27" s="3" t="s">
        <v>4</v>
      </c>
      <c r="H27" s="1"/>
    </row>
    <row r="28" spans="1:8" x14ac:dyDescent="0.25">
      <c r="A28" s="1"/>
      <c r="B28" s="50" t="s">
        <v>123</v>
      </c>
      <c r="C28" s="47">
        <v>2015</v>
      </c>
      <c r="D28" s="47">
        <v>75</v>
      </c>
      <c r="E28" s="46">
        <v>3538546</v>
      </c>
      <c r="F28" s="10">
        <f t="shared" si="0"/>
        <v>47180.613333333335</v>
      </c>
      <c r="G28" s="3" t="s">
        <v>4</v>
      </c>
      <c r="H28" s="1"/>
    </row>
    <row r="29" spans="1:8" x14ac:dyDescent="0.25">
      <c r="A29" s="1"/>
      <c r="B29" s="50" t="s">
        <v>124</v>
      </c>
      <c r="C29" s="47">
        <v>2015</v>
      </c>
      <c r="D29" s="47">
        <v>20</v>
      </c>
      <c r="E29" s="46">
        <v>494689</v>
      </c>
      <c r="F29" s="10">
        <f t="shared" si="0"/>
        <v>24734.45</v>
      </c>
      <c r="G29" s="3" t="s">
        <v>4</v>
      </c>
      <c r="H29" s="1"/>
    </row>
    <row r="30" spans="1:8" x14ac:dyDescent="0.25">
      <c r="A30" s="1"/>
      <c r="B30" s="50" t="s">
        <v>125</v>
      </c>
      <c r="C30" s="47">
        <v>2015</v>
      </c>
      <c r="D30" s="47">
        <v>75</v>
      </c>
      <c r="E30" s="46">
        <v>93957</v>
      </c>
      <c r="F30" s="10">
        <f t="shared" si="0"/>
        <v>1252.76</v>
      </c>
      <c r="G30" s="3" t="s">
        <v>4</v>
      </c>
      <c r="H30" s="1"/>
    </row>
    <row r="31" spans="1:8" x14ac:dyDescent="0.25">
      <c r="A31" s="1"/>
      <c r="B31" s="50" t="s">
        <v>111</v>
      </c>
      <c r="C31" s="47">
        <v>2015</v>
      </c>
      <c r="D31" s="47">
        <v>75</v>
      </c>
      <c r="E31" s="46">
        <v>12173983</v>
      </c>
      <c r="F31" s="10">
        <f t="shared" si="0"/>
        <v>162319.77333333335</v>
      </c>
      <c r="G31" s="3" t="s">
        <v>4</v>
      </c>
      <c r="H31" s="1"/>
    </row>
    <row r="32" spans="1:8" x14ac:dyDescent="0.25">
      <c r="A32" s="1"/>
      <c r="B32" s="50" t="s">
        <v>112</v>
      </c>
      <c r="C32" s="47">
        <v>2015</v>
      </c>
      <c r="D32" s="47">
        <v>20</v>
      </c>
      <c r="E32" s="46">
        <v>613552</v>
      </c>
      <c r="F32" s="10">
        <f t="shared" si="0"/>
        <v>30677.599999999999</v>
      </c>
      <c r="G32" s="3" t="s">
        <v>4</v>
      </c>
      <c r="H32" s="1"/>
    </row>
    <row r="33" spans="1:8" x14ac:dyDescent="0.25">
      <c r="A33" s="1"/>
      <c r="B33" s="50" t="s">
        <v>126</v>
      </c>
      <c r="C33" s="47">
        <v>2015</v>
      </c>
      <c r="D33" s="47">
        <v>20</v>
      </c>
      <c r="E33" s="46">
        <v>3044954</v>
      </c>
      <c r="F33" s="10">
        <f t="shared" si="0"/>
        <v>152247.70000000001</v>
      </c>
      <c r="G33" s="3" t="s">
        <v>4</v>
      </c>
      <c r="H33" s="1"/>
    </row>
    <row r="34" spans="1:8" x14ac:dyDescent="0.25">
      <c r="A34" s="1"/>
      <c r="B34" s="50" t="s">
        <v>113</v>
      </c>
      <c r="C34" s="47">
        <v>2015</v>
      </c>
      <c r="D34" s="47">
        <v>20</v>
      </c>
      <c r="E34" s="46">
        <v>255075</v>
      </c>
      <c r="F34" s="10">
        <f t="shared" si="0"/>
        <v>12753.75</v>
      </c>
      <c r="G34" s="3" t="s">
        <v>4</v>
      </c>
      <c r="H34" s="1"/>
    </row>
    <row r="35" spans="1:8" x14ac:dyDescent="0.25">
      <c r="A35" s="1"/>
      <c r="B35" s="50" t="s">
        <v>114</v>
      </c>
      <c r="C35" s="47">
        <v>2015</v>
      </c>
      <c r="D35" s="47">
        <v>20</v>
      </c>
      <c r="E35" s="46">
        <v>259463</v>
      </c>
      <c r="F35" s="10">
        <f t="shared" si="0"/>
        <v>12973.15</v>
      </c>
      <c r="G35" s="3" t="s">
        <v>4</v>
      </c>
      <c r="H35" s="1"/>
    </row>
    <row r="36" spans="1:8" x14ac:dyDescent="0.25">
      <c r="A36" s="1"/>
      <c r="B36" s="50" t="s">
        <v>127</v>
      </c>
      <c r="C36" s="47">
        <v>2015</v>
      </c>
      <c r="D36" s="47">
        <v>20</v>
      </c>
      <c r="E36" s="46">
        <v>330323</v>
      </c>
      <c r="F36" s="10">
        <f t="shared" si="0"/>
        <v>16516.150000000001</v>
      </c>
      <c r="G36" s="3" t="s">
        <v>4</v>
      </c>
      <c r="H36" s="1"/>
    </row>
    <row r="37" spans="1:8" x14ac:dyDescent="0.25">
      <c r="A37" s="1"/>
      <c r="B37" s="50" t="s">
        <v>128</v>
      </c>
      <c r="C37" s="47">
        <v>2015</v>
      </c>
      <c r="D37" s="47">
        <v>20</v>
      </c>
      <c r="E37" s="46">
        <v>297176</v>
      </c>
      <c r="F37" s="10">
        <f t="shared" si="0"/>
        <v>14858.8</v>
      </c>
      <c r="G37" s="3" t="s">
        <v>4</v>
      </c>
      <c r="H37" s="1"/>
    </row>
    <row r="38" spans="1:8" x14ac:dyDescent="0.25">
      <c r="A38" s="1"/>
      <c r="B38" s="50" t="s">
        <v>117</v>
      </c>
      <c r="C38" s="47">
        <v>2015</v>
      </c>
      <c r="D38" s="47">
        <v>75</v>
      </c>
      <c r="E38" s="46">
        <v>187487</v>
      </c>
      <c r="F38" s="10">
        <f t="shared" si="0"/>
        <v>2499.8266666666668</v>
      </c>
      <c r="G38" s="3" t="s">
        <v>4</v>
      </c>
      <c r="H38" s="1"/>
    </row>
    <row r="39" spans="1:8" x14ac:dyDescent="0.25">
      <c r="A39" s="1"/>
      <c r="B39" s="50" t="s">
        <v>129</v>
      </c>
      <c r="C39" s="47">
        <v>2015</v>
      </c>
      <c r="D39" s="47">
        <v>20</v>
      </c>
      <c r="E39" s="46">
        <v>1527656</v>
      </c>
      <c r="F39" s="10">
        <f t="shared" si="0"/>
        <v>76382.8</v>
      </c>
      <c r="G39" s="3" t="s">
        <v>4</v>
      </c>
      <c r="H39" s="1"/>
    </row>
    <row r="40" spans="1:8" x14ac:dyDescent="0.25">
      <c r="A40" s="1"/>
      <c r="B40" s="50" t="s">
        <v>130</v>
      </c>
      <c r="C40" s="47">
        <v>2015</v>
      </c>
      <c r="D40" s="47">
        <v>10</v>
      </c>
      <c r="E40" s="46">
        <v>877318</v>
      </c>
      <c r="F40" s="10">
        <f t="shared" si="0"/>
        <v>87731.8</v>
      </c>
      <c r="G40" s="3" t="s">
        <v>4</v>
      </c>
      <c r="H40" s="1"/>
    </row>
    <row r="41" spans="1:8" x14ac:dyDescent="0.25">
      <c r="A41" s="1"/>
      <c r="B41" s="50" t="s">
        <v>119</v>
      </c>
      <c r="C41" s="47">
        <v>2015</v>
      </c>
      <c r="D41" s="47">
        <v>10</v>
      </c>
      <c r="E41" s="46">
        <v>143920</v>
      </c>
      <c r="F41" s="10">
        <f t="shared" si="0"/>
        <v>14392</v>
      </c>
      <c r="G41" s="3" t="s">
        <v>4</v>
      </c>
      <c r="H41" s="1"/>
    </row>
    <row r="42" spans="1:8" x14ac:dyDescent="0.25">
      <c r="A42" s="1"/>
      <c r="B42" s="96" t="s">
        <v>131</v>
      </c>
      <c r="C42" s="97"/>
      <c r="D42" s="97"/>
      <c r="E42" s="98"/>
      <c r="F42" s="18">
        <f>SUM(F10:F41)</f>
        <v>1565339.8599999999</v>
      </c>
      <c r="G42" s="8" t="s">
        <v>4</v>
      </c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</sheetData>
  <sheetProtection password="C6BD" sheet="1" objects="1" scenarios="1"/>
  <mergeCells count="4">
    <mergeCell ref="B42:E4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5" t="s">
        <v>7</v>
      </c>
      <c r="C3" s="115"/>
      <c r="D3" s="115"/>
      <c r="E3" s="115"/>
      <c r="F3" s="115"/>
      <c r="G3" s="115"/>
      <c r="H3" s="115"/>
      <c r="I3" s="1"/>
    </row>
    <row r="4" spans="1:9" ht="15" customHeight="1" x14ac:dyDescent="0.25">
      <c r="A4" s="1"/>
      <c r="B4" s="115"/>
      <c r="C4" s="115"/>
      <c r="D4" s="115"/>
      <c r="E4" s="115"/>
      <c r="F4" s="115"/>
      <c r="G4" s="115"/>
      <c r="H4" s="11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2" t="s">
        <v>86</v>
      </c>
      <c r="C8" s="113"/>
      <c r="D8" s="113"/>
      <c r="E8" s="113"/>
      <c r="F8" s="113"/>
      <c r="G8" s="113"/>
      <c r="H8" s="114"/>
      <c r="I8" s="1"/>
    </row>
    <row r="9" spans="1:9" x14ac:dyDescent="0.25">
      <c r="A9" s="1"/>
      <c r="B9" s="99" t="s">
        <v>74</v>
      </c>
      <c r="C9" s="100"/>
      <c r="D9" s="100"/>
      <c r="E9" s="100"/>
      <c r="F9" s="101"/>
      <c r="G9" s="46">
        <v>1261042</v>
      </c>
      <c r="H9" s="3" t="s">
        <v>4</v>
      </c>
      <c r="I9" s="1"/>
    </row>
    <row r="10" spans="1:9" x14ac:dyDescent="0.25">
      <c r="A10" s="1"/>
      <c r="B10" s="99" t="s">
        <v>75</v>
      </c>
      <c r="C10" s="100"/>
      <c r="D10" s="100"/>
      <c r="E10" s="100"/>
      <c r="F10" s="101"/>
      <c r="G10" s="46">
        <v>1012500</v>
      </c>
      <c r="H10" s="3" t="s">
        <v>4</v>
      </c>
      <c r="I10" s="1"/>
    </row>
    <row r="11" spans="1:9" x14ac:dyDescent="0.25">
      <c r="A11" s="1"/>
      <c r="B11" s="96" t="s">
        <v>76</v>
      </c>
      <c r="C11" s="97"/>
      <c r="D11" s="97"/>
      <c r="E11" s="97"/>
      <c r="F11" s="98"/>
      <c r="G11" s="18">
        <f>G9-G10</f>
        <v>248542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2" t="s">
        <v>77</v>
      </c>
      <c r="C14" s="113"/>
      <c r="D14" s="113"/>
      <c r="E14" s="113"/>
      <c r="F14" s="113"/>
      <c r="G14" s="113"/>
      <c r="H14" s="114"/>
      <c r="I14" s="1"/>
    </row>
    <row r="15" spans="1:9" x14ac:dyDescent="0.25">
      <c r="A15" s="1"/>
      <c r="B15" s="99" t="s">
        <v>78</v>
      </c>
      <c r="C15" s="100"/>
      <c r="D15" s="100"/>
      <c r="E15" s="100"/>
      <c r="F15" s="101"/>
      <c r="G15" s="46">
        <v>603411</v>
      </c>
      <c r="H15" s="3" t="s">
        <v>4</v>
      </c>
      <c r="I15" s="1"/>
    </row>
    <row r="16" spans="1:9" x14ac:dyDescent="0.25">
      <c r="A16" s="1"/>
      <c r="B16" s="99" t="s">
        <v>79</v>
      </c>
      <c r="C16" s="100"/>
      <c r="D16" s="100"/>
      <c r="E16" s="100"/>
      <c r="F16" s="101"/>
      <c r="G16" s="46">
        <v>434000</v>
      </c>
      <c r="H16" s="3" t="s">
        <v>4</v>
      </c>
      <c r="I16" s="1"/>
    </row>
    <row r="17" spans="1:9" x14ac:dyDescent="0.25">
      <c r="A17" s="1"/>
      <c r="B17" s="96" t="s">
        <v>80</v>
      </c>
      <c r="C17" s="97"/>
      <c r="D17" s="97"/>
      <c r="E17" s="97"/>
      <c r="F17" s="98"/>
      <c r="G17" s="18">
        <f>G15-G16</f>
        <v>169411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2" t="s">
        <v>87</v>
      </c>
      <c r="C20" s="113"/>
      <c r="D20" s="113"/>
      <c r="E20" s="113"/>
      <c r="F20" s="113"/>
      <c r="G20" s="113"/>
      <c r="H20" s="114"/>
      <c r="I20" s="1"/>
    </row>
    <row r="21" spans="1:9" x14ac:dyDescent="0.25">
      <c r="A21" s="1"/>
      <c r="B21" s="99" t="s">
        <v>88</v>
      </c>
      <c r="C21" s="100"/>
      <c r="D21" s="100"/>
      <c r="E21" s="100"/>
      <c r="F21" s="101"/>
      <c r="G21" s="46">
        <v>245997</v>
      </c>
      <c r="H21" s="3" t="s">
        <v>4</v>
      </c>
      <c r="I21" s="1"/>
    </row>
    <row r="22" spans="1:9" x14ac:dyDescent="0.25">
      <c r="A22" s="1"/>
      <c r="B22" s="99" t="s">
        <v>90</v>
      </c>
      <c r="C22" s="100"/>
      <c r="D22" s="100"/>
      <c r="E22" s="100"/>
      <c r="F22" s="101"/>
      <c r="G22" s="46">
        <v>783000</v>
      </c>
      <c r="H22" s="3" t="s">
        <v>4</v>
      </c>
      <c r="I22" s="1"/>
    </row>
    <row r="23" spans="1:9" x14ac:dyDescent="0.25">
      <c r="A23" s="1"/>
      <c r="B23" s="96" t="s">
        <v>89</v>
      </c>
      <c r="C23" s="97"/>
      <c r="D23" s="97"/>
      <c r="E23" s="97"/>
      <c r="F23" s="98"/>
      <c r="G23" s="18">
        <f>G21-G22</f>
        <v>-537003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2" t="s">
        <v>81</v>
      </c>
      <c r="C26" s="113"/>
      <c r="D26" s="113"/>
      <c r="E26" s="113"/>
      <c r="F26" s="113"/>
      <c r="G26" s="113"/>
      <c r="H26" s="114"/>
      <c r="I26" s="1"/>
    </row>
    <row r="27" spans="1:9" x14ac:dyDescent="0.25">
      <c r="A27" s="1"/>
      <c r="B27" s="99" t="s">
        <v>82</v>
      </c>
      <c r="C27" s="100"/>
      <c r="D27" s="100"/>
      <c r="E27" s="100"/>
      <c r="F27" s="101"/>
      <c r="G27" s="46">
        <v>552833</v>
      </c>
      <c r="H27" s="3" t="s">
        <v>4</v>
      </c>
      <c r="I27" s="1"/>
    </row>
    <row r="28" spans="1:9" x14ac:dyDescent="0.25">
      <c r="A28" s="1"/>
      <c r="B28" s="99" t="s">
        <v>83</v>
      </c>
      <c r="C28" s="100"/>
      <c r="D28" s="100"/>
      <c r="E28" s="100"/>
      <c r="F28" s="101"/>
      <c r="G28" s="46">
        <v>997167</v>
      </c>
      <c r="H28" s="3" t="s">
        <v>4</v>
      </c>
      <c r="I28" s="1"/>
    </row>
    <row r="29" spans="1:9" x14ac:dyDescent="0.25">
      <c r="A29" s="1"/>
      <c r="B29" s="99" t="s">
        <v>84</v>
      </c>
      <c r="C29" s="100"/>
      <c r="D29" s="100"/>
      <c r="E29" s="100"/>
      <c r="F29" s="101"/>
      <c r="G29" s="10">
        <f>'Fane 7. Gen. inv. i 2015'!F42</f>
        <v>1565339.8599999999</v>
      </c>
      <c r="H29" s="3" t="s">
        <v>4</v>
      </c>
      <c r="I29" s="1"/>
    </row>
    <row r="30" spans="1:9" x14ac:dyDescent="0.25">
      <c r="A30" s="1"/>
      <c r="B30" s="96" t="s">
        <v>81</v>
      </c>
      <c r="C30" s="97"/>
      <c r="D30" s="97"/>
      <c r="E30" s="97"/>
      <c r="F30" s="98"/>
      <c r="G30" s="18">
        <f>G29-G27+G29-G28</f>
        <v>1580679.7199999997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5" t="s">
        <v>6</v>
      </c>
      <c r="C3" s="115"/>
      <c r="D3" s="115"/>
      <c r="E3" s="115"/>
      <c r="F3" s="115"/>
      <c r="G3" s="115"/>
      <c r="H3" s="115"/>
      <c r="I3" s="1"/>
    </row>
    <row r="4" spans="1:9" ht="15" customHeight="1" x14ac:dyDescent="0.25">
      <c r="A4" s="1"/>
      <c r="B4" s="115"/>
      <c r="C4" s="115"/>
      <c r="D4" s="115"/>
      <c r="E4" s="115"/>
      <c r="F4" s="115"/>
      <c r="G4" s="115"/>
      <c r="H4" s="11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39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102" t="s">
        <v>41</v>
      </c>
      <c r="C9" s="103"/>
      <c r="D9" s="103"/>
      <c r="E9" s="103"/>
      <c r="F9" s="104"/>
      <c r="G9" s="45">
        <v>41543220</v>
      </c>
      <c r="H9" s="6" t="s">
        <v>4</v>
      </c>
      <c r="I9" s="1"/>
    </row>
    <row r="10" spans="1:9" x14ac:dyDescent="0.25">
      <c r="A10" s="1"/>
      <c r="B10" s="96" t="s">
        <v>42</v>
      </c>
      <c r="C10" s="97"/>
      <c r="D10" s="97"/>
      <c r="E10" s="97"/>
      <c r="F10" s="97"/>
      <c r="G10" s="97"/>
      <c r="H10" s="98"/>
      <c r="I10" s="1"/>
    </row>
    <row r="11" spans="1:9" x14ac:dyDescent="0.25">
      <c r="A11" s="1"/>
      <c r="B11" s="99" t="s">
        <v>43</v>
      </c>
      <c r="C11" s="100"/>
      <c r="D11" s="101"/>
      <c r="E11" s="46">
        <v>19508568</v>
      </c>
      <c r="F11" s="3" t="s">
        <v>4</v>
      </c>
      <c r="G11" s="9"/>
      <c r="H11" s="13"/>
      <c r="I11" s="1"/>
    </row>
    <row r="12" spans="1:9" x14ac:dyDescent="0.25">
      <c r="A12" s="1"/>
      <c r="B12" s="99" t="s">
        <v>44</v>
      </c>
      <c r="C12" s="100"/>
      <c r="D12" s="101"/>
      <c r="E12" s="46">
        <v>3312141</v>
      </c>
      <c r="F12" s="3" t="s">
        <v>4</v>
      </c>
      <c r="G12" s="4"/>
      <c r="H12" s="14"/>
      <c r="I12" s="1"/>
    </row>
    <row r="13" spans="1:9" x14ac:dyDescent="0.25">
      <c r="A13" s="1"/>
      <c r="B13" s="99" t="s">
        <v>45</v>
      </c>
      <c r="C13" s="100"/>
      <c r="D13" s="101"/>
      <c r="E13" s="46">
        <v>698689</v>
      </c>
      <c r="F13" s="3" t="s">
        <v>4</v>
      </c>
      <c r="G13" s="4"/>
      <c r="H13" s="14"/>
      <c r="I13" s="1"/>
    </row>
    <row r="14" spans="1:9" x14ac:dyDescent="0.25">
      <c r="A14" s="1"/>
      <c r="B14" s="99" t="s">
        <v>46</v>
      </c>
      <c r="C14" s="100"/>
      <c r="D14" s="101"/>
      <c r="E14" s="46">
        <v>1230120</v>
      </c>
      <c r="F14" s="3" t="s">
        <v>4</v>
      </c>
      <c r="G14" s="4"/>
      <c r="H14" s="14"/>
      <c r="I14" s="1"/>
    </row>
    <row r="15" spans="1:9" x14ac:dyDescent="0.25">
      <c r="A15" s="1"/>
      <c r="B15" s="102" t="s">
        <v>47</v>
      </c>
      <c r="C15" s="103"/>
      <c r="D15" s="104"/>
      <c r="E15" s="17">
        <f>SUM(E11:E14)</f>
        <v>24749518</v>
      </c>
      <c r="F15" s="6" t="s">
        <v>4</v>
      </c>
      <c r="G15" s="4"/>
      <c r="H15" s="14"/>
      <c r="I15" s="1"/>
    </row>
    <row r="16" spans="1:9" x14ac:dyDescent="0.25">
      <c r="A16" s="1"/>
      <c r="B16" s="99" t="s">
        <v>48</v>
      </c>
      <c r="C16" s="100"/>
      <c r="D16" s="101"/>
      <c r="E16" s="46">
        <v>0</v>
      </c>
      <c r="F16" s="3" t="s">
        <v>4</v>
      </c>
      <c r="G16" s="4"/>
      <c r="H16" s="14"/>
      <c r="I16" s="1"/>
    </row>
    <row r="17" spans="1:9" x14ac:dyDescent="0.25">
      <c r="A17" s="1"/>
      <c r="B17" s="99" t="s">
        <v>49</v>
      </c>
      <c r="C17" s="100"/>
      <c r="D17" s="101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9" t="s">
        <v>50</v>
      </c>
      <c r="C18" s="100"/>
      <c r="D18" s="101"/>
      <c r="E18" s="46">
        <v>308148</v>
      </c>
      <c r="F18" s="3" t="s">
        <v>4</v>
      </c>
      <c r="G18" s="4"/>
      <c r="H18" s="14"/>
      <c r="I18" s="1"/>
    </row>
    <row r="19" spans="1:9" x14ac:dyDescent="0.25">
      <c r="A19" s="1"/>
      <c r="B19" s="102" t="s">
        <v>51</v>
      </c>
      <c r="C19" s="103"/>
      <c r="D19" s="104"/>
      <c r="E19" s="17">
        <f>SUM(E16:E18)</f>
        <v>308148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6" t="s">
        <v>52</v>
      </c>
      <c r="C20" s="117"/>
      <c r="D20" s="118"/>
      <c r="E20" s="46">
        <v>-339967.33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6" t="s">
        <v>53</v>
      </c>
      <c r="C21" s="117"/>
      <c r="D21" s="118"/>
      <c r="E21" s="46">
        <v>-24749518</v>
      </c>
      <c r="F21" s="3" t="s">
        <v>4</v>
      </c>
      <c r="G21" s="4"/>
      <c r="H21" s="14"/>
      <c r="I21" s="1"/>
    </row>
    <row r="22" spans="1:9" x14ac:dyDescent="0.25">
      <c r="A22" s="1"/>
      <c r="B22" s="99" t="s">
        <v>54</v>
      </c>
      <c r="C22" s="100"/>
      <c r="D22" s="101"/>
      <c r="E22" s="46">
        <v>-4030461</v>
      </c>
      <c r="F22" s="3" t="s">
        <v>4</v>
      </c>
      <c r="G22" s="4"/>
      <c r="H22" s="14"/>
      <c r="I22" s="1"/>
    </row>
    <row r="23" spans="1:9" x14ac:dyDescent="0.25">
      <c r="A23" s="1"/>
      <c r="B23" s="99" t="s">
        <v>55</v>
      </c>
      <c r="C23" s="100"/>
      <c r="D23" s="101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6" t="s">
        <v>56</v>
      </c>
      <c r="C24" s="117"/>
      <c r="D24" s="118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6" t="s">
        <v>57</v>
      </c>
      <c r="C25" s="117"/>
      <c r="D25" s="118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6" t="s">
        <v>58</v>
      </c>
      <c r="C26" s="117"/>
      <c r="D26" s="118"/>
      <c r="E26" s="46">
        <v>-116198</v>
      </c>
      <c r="F26" s="3" t="s">
        <v>4</v>
      </c>
      <c r="G26" s="4"/>
      <c r="H26" s="14"/>
      <c r="I26" s="1"/>
    </row>
    <row r="27" spans="1:9" x14ac:dyDescent="0.25">
      <c r="A27" s="1"/>
      <c r="B27" s="102" t="s">
        <v>59</v>
      </c>
      <c r="C27" s="103"/>
      <c r="D27" s="104"/>
      <c r="E27" s="17">
        <f>SUM(E20:E26)</f>
        <v>-29236144.329999998</v>
      </c>
      <c r="F27" s="6" t="s">
        <v>4</v>
      </c>
      <c r="G27" s="5"/>
      <c r="H27" s="15"/>
      <c r="I27" s="1"/>
    </row>
    <row r="28" spans="1:9" x14ac:dyDescent="0.25">
      <c r="A28" s="1"/>
      <c r="B28" s="102" t="s">
        <v>60</v>
      </c>
      <c r="C28" s="103"/>
      <c r="D28" s="104"/>
      <c r="E28" s="17">
        <f>E15+E19+E27</f>
        <v>-4178478.3299999982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6" t="s">
        <v>61</v>
      </c>
      <c r="C29" s="97"/>
      <c r="D29" s="97"/>
      <c r="E29" s="97"/>
      <c r="F29" s="97"/>
      <c r="G29" s="97"/>
      <c r="H29" s="98"/>
      <c r="I29" s="1"/>
    </row>
    <row r="30" spans="1:9" x14ac:dyDescent="0.25">
      <c r="A30" s="1"/>
      <c r="B30" s="102" t="s">
        <v>61</v>
      </c>
      <c r="C30" s="103"/>
      <c r="D30" s="104"/>
      <c r="E30" s="45">
        <v>504686.98201549798</v>
      </c>
      <c r="F30" s="6" t="s">
        <v>4</v>
      </c>
      <c r="G30" s="17">
        <f>-$E$30</f>
        <v>-504686.98201549798</v>
      </c>
      <c r="H30" s="6" t="s">
        <v>4</v>
      </c>
      <c r="I30" s="1"/>
    </row>
    <row r="31" spans="1:9" x14ac:dyDescent="0.25">
      <c r="A31" s="1"/>
      <c r="B31" s="119" t="s">
        <v>132</v>
      </c>
      <c r="C31" s="97"/>
      <c r="D31" s="97"/>
      <c r="E31" s="97"/>
      <c r="F31" s="97"/>
      <c r="G31" s="97"/>
      <c r="H31" s="98"/>
      <c r="I31" s="1"/>
    </row>
    <row r="32" spans="1:9" ht="30" customHeight="1" x14ac:dyDescent="0.25">
      <c r="A32" s="1"/>
      <c r="B32" s="116" t="s">
        <v>133</v>
      </c>
      <c r="C32" s="117"/>
      <c r="D32" s="118"/>
      <c r="E32" s="46">
        <v>33595323</v>
      </c>
      <c r="F32" s="3" t="s">
        <v>4</v>
      </c>
      <c r="G32" s="9"/>
      <c r="H32" s="13"/>
      <c r="I32" s="1"/>
    </row>
    <row r="33" spans="1:9" x14ac:dyDescent="0.25">
      <c r="A33" s="1"/>
      <c r="B33" s="99" t="s">
        <v>62</v>
      </c>
      <c r="C33" s="100"/>
      <c r="D33" s="101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6" t="s">
        <v>63</v>
      </c>
      <c r="C34" s="117"/>
      <c r="D34" s="118"/>
      <c r="E34" s="46">
        <v>3628820</v>
      </c>
      <c r="F34" s="3" t="s">
        <v>4</v>
      </c>
      <c r="G34" s="5"/>
      <c r="H34" s="15"/>
      <c r="I34" s="1"/>
    </row>
    <row r="35" spans="1:9" x14ac:dyDescent="0.25">
      <c r="A35" s="1"/>
      <c r="B35" s="102" t="s">
        <v>64</v>
      </c>
      <c r="C35" s="103"/>
      <c r="D35" s="104"/>
      <c r="E35" s="17">
        <f>SUM(E32:E34)</f>
        <v>37224143</v>
      </c>
      <c r="F35" s="6" t="s">
        <v>4</v>
      </c>
      <c r="G35" s="17">
        <f>-E35</f>
        <v>-37224143</v>
      </c>
      <c r="H35" s="6" t="s">
        <v>4</v>
      </c>
      <c r="I35" s="1"/>
    </row>
    <row r="36" spans="1:9" x14ac:dyDescent="0.25">
      <c r="A36" s="1"/>
      <c r="B36" s="96" t="s">
        <v>40</v>
      </c>
      <c r="C36" s="97"/>
      <c r="D36" s="97"/>
      <c r="E36" s="97"/>
      <c r="F36" s="98"/>
      <c r="G36" s="18">
        <f>$G$9+$G$28+$G$30+$G$35</f>
        <v>3814390.017984502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  <vt:lpstr>Fane 10. Klima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2016-12-14T14:11:16Z</dcterms:modified>
</cp:coreProperties>
</file>