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C9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4" i="16"/>
  <c r="C8" i="8" s="1"/>
  <c r="E29" i="19"/>
  <c r="C9" i="9"/>
  <c r="C15" i="8" s="1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1" i="7" l="1"/>
  <c r="F18" i="7"/>
  <c r="F19" i="7"/>
  <c r="C9" i="12" l="1"/>
  <c r="C11" i="12" s="1"/>
  <c r="C31" i="8" s="1"/>
  <c r="E31" i="8" s="1"/>
  <c r="F8" i="2" l="1"/>
  <c r="F8" i="7"/>
  <c r="F20" i="7" s="1"/>
  <c r="F27" i="2" l="1"/>
  <c r="C9" i="10" s="1"/>
  <c r="C15" i="11" l="1"/>
  <c r="C28" i="8" s="1"/>
  <c r="C15" i="4"/>
  <c r="C26" i="8" s="1"/>
  <c r="C27" i="3"/>
  <c r="C24" i="8" s="1"/>
  <c r="F22" i="7"/>
  <c r="C18" i="8" s="1"/>
  <c r="C21" i="3"/>
  <c r="C23" i="8" s="1"/>
  <c r="C10" i="3"/>
  <c r="C21" i="8" s="1"/>
  <c r="C10" i="10"/>
  <c r="C17" i="8" s="1"/>
  <c r="F29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<sst xmlns="http://schemas.openxmlformats.org/spreadsheetml/2006/main" count="471" uniqueCount="221">
  <si>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</si>
  <si>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</si>
  <si>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</si>
  <si>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</si>
  <si>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</si>
  <si>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</si>
  <si>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</si>
  <si>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</si>
  <si>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</si>
  <si>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</si>
  <si>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</si>
  <si>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</si>
  <si>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</si>
  <si>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</si>
  <si>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</si>
  <si>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</si>
  <si>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</si>
  <si>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</si>
  <si>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</si>
  <si>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</si>
  <si>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</si>
  <si>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</si>
  <si>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</si>
  <si>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</si>
  <si>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</si>
  <si>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</si>
  <si>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</si>
  <si>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</si>
  <si>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</si>
  <si>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</si>
  <si>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</si>
  <si>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</si>
  <si>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</si>
  <si>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</si>
  <si>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</si>
  <si>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</si>
  <si>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</si>
  <si>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</si>
  <si>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</si>
  <si>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</si>
  <si>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</si>
  <si>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</si>
  <si>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</si>
  <si>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</si>
  <si>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</si>
  <si>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</si>
  <si>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</si>
  <si>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</si>
  <si>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</si>
  <si>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</si>
  <si>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</si>
  <si>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</si>
  <si>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</si>
  <si>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</si>
  <si>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</si>
  <si>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</si>
  <si>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</si>
  <si>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</si>
  <si>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</si>
  <si>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</si>
  <si>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</si>
  <si>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</si>
  <si>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</si>
  <si>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</si>
  <si>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</si>
  <si>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</si>
  <si>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</si>
  <si>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</si>
  <si>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</si>
  <si>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</si>
  <si>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</si>
  <si>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</si>
  <si>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</si>
  <si>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</si>
  <si>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</si>
  <si>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</si>
  <si>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</si>
  <si>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</si>
  <si>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</si>
  <si>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</si>
  <si>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</si>
  <si>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</si>
  <si>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</si>
  <si>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</si>
  <si>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</si>
  <si>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</si>
  <si>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</si>
  <si>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</si>
  <si>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</si>
  <si>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</si>
  <si>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</si>
  <si>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</si>
  <si>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</si>
  <si>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</si>
  <si>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</si>
  <si>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</si>
  <si>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</si>
  <si>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</si>
  <si>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</si>
  <si>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</si>
  <si>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</si>
  <si>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</si>
  <si>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</si>
  <si>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</si>
  <si>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</si>
  <si>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</si>
  <si>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</si>
  <si>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</si>
  <si>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</si>
  <si>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</si>
  <si>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</si>
  <si>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</si>
  <si>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</si>
  <si>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</si>
  <si>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</si>
  <si>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</si>
  <si>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</si>
  <si>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</si>
  <si>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</si>
  <si>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</si>
  <si>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</si>
  <si>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</si>
  <si>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</si>
  <si>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</si>
  <si>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</si>
  <si>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</si>
  <si>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</si>
  <si>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</si>
  <si>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</si>
  <si>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</si>
  <si>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</si>
  <si>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</si>
  <si>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</si>
  <si>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</si>
  <si>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</si>
  <si>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</si>
  <si>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</si>
  <si>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</si>
  <si>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</si>
  <si>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</si>
  <si>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</si>
  <si>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</si>
  <si>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</si>
  <si>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</si>
  <si>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</si>
  <si>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</si>
  <si>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</si>
  <si>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</si>
  <si>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</si>
  <si>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</si>
  <si>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</si>
  <si>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</si>
  <si>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</si>
  <si>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</si>
  <si>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</si>
  <si>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</si>
  <si>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</si>
  <si>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</si>
  <si>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</si>
  <si>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</si>
  <si>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</si>
  <si>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</si>
  <si>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</si>
  <si>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</si>
  <si>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</si>
  <si>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</si>
  <si>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</si>
  <si>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</si>
  <si>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</si>
  <si>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</si>
  <si>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</si>
  <si>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</si>
  <si>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</si>
  <si>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</si>
  <si>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</si>
  <si>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</si>
  <si>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</si>
  <si>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</si>
  <si>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</si>
  <si>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</si>
  <si>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</si>
  <si>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</si>
  <si>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</si>
  <si>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Ventiler på Ø 50mm &lt; Ledningsnet ≤ Ø110 mm</t>
  </si>
  <si>
    <t>Stik på ledningsnet, Mek./EL</t>
  </si>
  <si>
    <t>Inspektionsbrønd, Mek./EL</t>
  </si>
  <si>
    <t>15</t>
  </si>
  <si>
    <t>Skelbrønd, Mek./EL</t>
  </si>
  <si>
    <t xml:space="preserve">Afregningsmålere, mekaniske </t>
  </si>
  <si>
    <t>8</t>
  </si>
  <si>
    <t>Sikring (terror, hærværk), Mek./EL</t>
  </si>
  <si>
    <t>25</t>
  </si>
  <si>
    <t>Sikring, mindre avanceret (hegne, porte), Mek./EL</t>
  </si>
  <si>
    <t>Sikring, avanceret (hegne, porte og overvågningssystemer), SRO</t>
  </si>
  <si>
    <t>10</t>
  </si>
  <si>
    <t>Boring (inkl. etablering, forerør, filter og prøvepumpning)</t>
  </si>
  <si>
    <t>30</t>
  </si>
  <si>
    <t>Skyllevand-/slamhåndteringsanl. - åbne med faste sider/bund</t>
  </si>
  <si>
    <t>50</t>
  </si>
  <si>
    <t>Arbejdsplads</t>
  </si>
  <si>
    <t>5</t>
  </si>
  <si>
    <t>Køretøjer, personbil</t>
  </si>
  <si>
    <t>Råvandsstation komplet montering og boringshus/tørbrønd</t>
  </si>
  <si>
    <t>20</t>
  </si>
  <si>
    <t>Ejendomsskatter</t>
  </si>
  <si>
    <t>Selskabsskatter</t>
  </si>
  <si>
    <t>Dokumenteret Drikkevandssikkerhed</t>
  </si>
  <si>
    <t>SMS-tjeneste</t>
  </si>
  <si>
    <t>Instrumenter (flowmåler+tryk transducer+alarmer)</t>
  </si>
  <si>
    <t>2015</t>
  </si>
  <si>
    <t>Filteranlæg, åbne filtre, enkelt filtrering, Kontruktioner</t>
  </si>
  <si>
    <t>Lager</t>
  </si>
  <si>
    <t>Ø110 mm &lt; Ledningsnet ≤ Ø 250 mm</t>
  </si>
  <si>
    <t>2016</t>
  </si>
  <si>
    <t>Afregningsmålere, elektroniske ≤ Ø 110mm (Qn 10)</t>
  </si>
  <si>
    <t>Danvandgraf</t>
  </si>
  <si>
    <t>Billund Drikkevand AS</t>
  </si>
  <si>
    <t>V020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</si>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</sst>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Billund Drikkevand AS</v>
      </c>
      <c r="B1" s="56"/>
      <c r="C1" s="56"/>
      <c r="D1" s="56"/>
      <c r="E1" s="56"/>
    </row>
    <row r="2" spans="1:5" x14ac:dyDescent="0.25">
      <c r="A2" s="220" t="str">
        <f>'1. Forside'!A2</f>
        <v>V020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206</v>
      </c>
      <c r="C7" s="51">
        <v>5000</v>
      </c>
      <c r="D7" s="190" t="s">
        <v>0</v>
      </c>
      <c r="E7" s="56"/>
    </row>
    <row r="8" spans="1:5" x14ac:dyDescent="0.25">
      <c r="A8" s="56"/>
      <c r="B8" s="212" t="s">
        <v>207</v>
      </c>
      <c r="C8" s="51">
        <v>5000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10000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11580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126000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-114420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Billund Drikkevand AS</v>
      </c>
      <c r="B1" s="26"/>
      <c r="C1" s="26"/>
      <c r="D1" s="26"/>
      <c r="E1" s="26"/>
    </row>
    <row r="2" spans="1:5" x14ac:dyDescent="0.25">
      <c r="A2" s="221" t="str">
        <f>'1. Forside'!A2</f>
        <v>V020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195000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-185000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-259401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-284779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25378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Billund Drikkevand AS</v>
      </c>
      <c r="B1" s="26"/>
      <c r="C1" s="26"/>
      <c r="D1" s="26"/>
      <c r="E1" s="26"/>
    </row>
    <row r="2" spans="1:5" x14ac:dyDescent="0.25">
      <c r="A2" s="221" t="str">
        <f>'1. Forside'!A2</f>
        <v>V020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-8731470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-4397769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-4333701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-866740.2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showWhiteSpace="0"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Billund Drikkevand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12128076.042977856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3280845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234693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-12539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238480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3741479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1052288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1052288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1745201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-350000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-2970069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-220549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-3540618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2998350</v>
      </c>
      <c r="D27" s="79" t="s">
        <v>0</v>
      </c>
      <c r="E27" s="10">
        <f>IF(C27&lt;0,0,-C27)</f>
        <v>-2998350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9181599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9181599</v>
      </c>
      <c r="D36" s="79" t="s">
        <v>0</v>
      </c>
      <c r="E36" s="10">
        <f>-C36</f>
        <v>-9181599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-51872.957022143528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="90" zoomScaleNormal="90" zoomScalePageLayoutView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Billund Drikkevand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V020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771328</v>
      </c>
      <c r="F7" s="222" t="s">
        <v>0</v>
      </c>
      <c r="G7" s="223">
        <v>1745200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771327.5</v>
      </c>
      <c r="F8" s="222" t="s">
        <v>0</v>
      </c>
      <c r="G8" s="224">
        <v>1745201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0.5</v>
      </c>
      <c r="F11" s="226" t="s">
        <v>0</v>
      </c>
      <c r="G11" s="55">
        <f>E11+G7-G8-G9</f>
        <v>-0.5</v>
      </c>
      <c r="H11" s="226" t="s">
        <v>0</v>
      </c>
      <c r="I11" s="55">
        <f>G11+I7-I8-I9</f>
        <v>-0.5</v>
      </c>
      <c r="J11" s="226" t="s">
        <v>0</v>
      </c>
      <c r="K11" s="55">
        <f>K7-K8-K9+K10+I11</f>
        <v>-0.5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Billund Drikkevand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3210529.861578994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-12200.013474000178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-61482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3136847.8481049938</v>
      </c>
      <c r="D13" s="79" t="s">
        <v>0</v>
      </c>
      <c r="E13" s="6">
        <f>C13</f>
        <v>3136847.8481049938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3275661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218</v>
      </c>
      <c r="C16" s="14">
        <f>'6. Gennemførte investeringer'!F29</f>
        <v>579434.71166666667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247228.50333333327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investeringer'!F22</f>
        <v>587600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4689924.2149999999</v>
      </c>
      <c r="D19" s="79" t="s">
        <v>0</v>
      </c>
      <c r="E19" s="8">
        <f>C19</f>
        <v>4689924.2149999999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235500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4200000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54000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-370435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10000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-114420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-185000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25378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3855023</v>
      </c>
      <c r="D29" s="79" t="s">
        <v>0</v>
      </c>
      <c r="E29" s="6">
        <f>C29</f>
        <v>3855023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-866740.2</v>
      </c>
      <c r="D31" s="79" t="s">
        <v>0</v>
      </c>
      <c r="E31" s="10">
        <f>C31</f>
        <v>-866740.2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-51872.957022143528</v>
      </c>
      <c r="D33" s="79" t="s">
        <v>0</v>
      </c>
      <c r="E33" s="12">
        <f>C33</f>
        <v>-51872.957022143528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10763181.906082852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620693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17.340588513295383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10.573958311247029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Billund Drikkevand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V020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3210529.861578994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3210529.861578994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3210529.861578994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-12200.013474000178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Billund Drikkevand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2453486.920218667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3198329.8481049938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3210529.861578994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245926.58739695096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61482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Billund Drikkevand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165997778.87734264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3275661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3275661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8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Billund Drikkevand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449266</v>
      </c>
      <c r="F8" s="34">
        <f t="shared" ref="F8" si="0">E8/D8</f>
        <v>5990.2133333333331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6537</v>
      </c>
      <c r="F9" s="34">
        <f t="shared" ref="F9:F26" si="1">E9/D9</f>
        <v>87.16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182</v>
      </c>
      <c r="E10" s="32">
        <v>131992</v>
      </c>
      <c r="F10" s="34">
        <f t="shared" si="1"/>
        <v>1759.8933333333334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 t="s">
        <v>181</v>
      </c>
      <c r="D11" s="31" t="s">
        <v>182</v>
      </c>
      <c r="E11" s="32">
        <v>1039206</v>
      </c>
      <c r="F11" s="34">
        <f t="shared" si="1"/>
        <v>13856.08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 t="s">
        <v>181</v>
      </c>
      <c r="D12" s="31" t="s">
        <v>186</v>
      </c>
      <c r="E12" s="32">
        <v>69112</v>
      </c>
      <c r="F12" s="34">
        <f t="shared" si="1"/>
        <v>4607.4666666666662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 t="s">
        <v>181</v>
      </c>
      <c r="D13" s="31" t="s">
        <v>182</v>
      </c>
      <c r="E13" s="32">
        <v>54688</v>
      </c>
      <c r="F13" s="34">
        <f t="shared" si="1"/>
        <v>729.17333333333329</v>
      </c>
      <c r="G13" s="35" t="s">
        <v>0</v>
      </c>
      <c r="H13" s="26"/>
    </row>
    <row r="14" spans="1:8" s="148" customFormat="1" x14ac:dyDescent="0.25">
      <c r="A14" s="26"/>
      <c r="B14" s="29" t="s">
        <v>180</v>
      </c>
      <c r="C14" s="30" t="s">
        <v>181</v>
      </c>
      <c r="D14" s="31" t="s">
        <v>182</v>
      </c>
      <c r="E14" s="32">
        <v>103556</v>
      </c>
      <c r="F14" s="34">
        <f t="shared" si="1"/>
        <v>1380.7466666666667</v>
      </c>
      <c r="G14" s="35" t="s">
        <v>0</v>
      </c>
      <c r="H14" s="26"/>
    </row>
    <row r="15" spans="1:8" s="148" customFormat="1" x14ac:dyDescent="0.25">
      <c r="A15" s="26"/>
      <c r="B15" s="29" t="s">
        <v>183</v>
      </c>
      <c r="C15" s="30" t="s">
        <v>181</v>
      </c>
      <c r="D15" s="31" t="s">
        <v>182</v>
      </c>
      <c r="E15" s="32">
        <v>28212</v>
      </c>
      <c r="F15" s="34">
        <f t="shared" si="1"/>
        <v>376.16</v>
      </c>
      <c r="G15" s="35" t="s">
        <v>0</v>
      </c>
      <c r="H15" s="26"/>
    </row>
    <row r="16" spans="1:8" s="148" customFormat="1" x14ac:dyDescent="0.25">
      <c r="A16" s="26"/>
      <c r="B16" s="29" t="s">
        <v>187</v>
      </c>
      <c r="C16" s="30" t="s">
        <v>181</v>
      </c>
      <c r="D16" s="31" t="s">
        <v>186</v>
      </c>
      <c r="E16" s="32">
        <v>10680</v>
      </c>
      <c r="F16" s="34">
        <f t="shared" si="1"/>
        <v>712</v>
      </c>
      <c r="G16" s="35" t="s">
        <v>0</v>
      </c>
      <c r="H16" s="26"/>
    </row>
    <row r="17" spans="1:8" s="148" customFormat="1" x14ac:dyDescent="0.25">
      <c r="A17" s="26"/>
      <c r="B17" s="29" t="s">
        <v>188</v>
      </c>
      <c r="C17" s="30" t="s">
        <v>181</v>
      </c>
      <c r="D17" s="31" t="s">
        <v>189</v>
      </c>
      <c r="E17" s="32">
        <v>29337</v>
      </c>
      <c r="F17" s="34">
        <f t="shared" si="1"/>
        <v>3667.125</v>
      </c>
      <c r="G17" s="35" t="s">
        <v>0</v>
      </c>
      <c r="H17" s="26"/>
    </row>
    <row r="18" spans="1:8" s="148" customFormat="1" x14ac:dyDescent="0.25">
      <c r="A18" s="26"/>
      <c r="B18" s="29" t="s">
        <v>190</v>
      </c>
      <c r="C18" s="30" t="s">
        <v>181</v>
      </c>
      <c r="D18" s="31" t="s">
        <v>191</v>
      </c>
      <c r="E18" s="32">
        <v>261714</v>
      </c>
      <c r="F18" s="34">
        <f t="shared" si="1"/>
        <v>10468.56</v>
      </c>
      <c r="G18" s="35" t="s">
        <v>0</v>
      </c>
      <c r="H18" s="26"/>
    </row>
    <row r="19" spans="1:8" s="148" customFormat="1" x14ac:dyDescent="0.25">
      <c r="A19" s="26"/>
      <c r="B19" s="29" t="s">
        <v>192</v>
      </c>
      <c r="C19" s="30" t="s">
        <v>181</v>
      </c>
      <c r="D19" s="31" t="s">
        <v>191</v>
      </c>
      <c r="E19" s="32">
        <v>122560</v>
      </c>
      <c r="F19" s="34">
        <f t="shared" si="1"/>
        <v>4902.3999999999996</v>
      </c>
      <c r="G19" s="35" t="s">
        <v>0</v>
      </c>
      <c r="H19" s="26"/>
    </row>
    <row r="20" spans="1:8" s="148" customFormat="1" x14ac:dyDescent="0.25">
      <c r="A20" s="26"/>
      <c r="B20" s="29" t="s">
        <v>190</v>
      </c>
      <c r="C20" s="30" t="s">
        <v>181</v>
      </c>
      <c r="D20" s="31" t="s">
        <v>191</v>
      </c>
      <c r="E20" s="32">
        <v>157917</v>
      </c>
      <c r="F20" s="34">
        <f t="shared" si="1"/>
        <v>6316.68</v>
      </c>
      <c r="G20" s="35" t="s">
        <v>0</v>
      </c>
      <c r="H20" s="26"/>
    </row>
    <row r="21" spans="1:8" s="148" customFormat="1" x14ac:dyDescent="0.25">
      <c r="A21" s="26"/>
      <c r="B21" s="29" t="s">
        <v>193</v>
      </c>
      <c r="C21" s="30" t="s">
        <v>181</v>
      </c>
      <c r="D21" s="31" t="s">
        <v>194</v>
      </c>
      <c r="E21" s="32">
        <v>448455</v>
      </c>
      <c r="F21" s="34">
        <f t="shared" si="1"/>
        <v>44845.5</v>
      </c>
      <c r="G21" s="35" t="s">
        <v>0</v>
      </c>
      <c r="H21" s="26"/>
    </row>
    <row r="22" spans="1:8" s="148" customFormat="1" x14ac:dyDescent="0.25">
      <c r="A22" s="26"/>
      <c r="B22" s="29" t="s">
        <v>195</v>
      </c>
      <c r="C22" s="30" t="s">
        <v>181</v>
      </c>
      <c r="D22" s="31" t="s">
        <v>196</v>
      </c>
      <c r="E22" s="32">
        <v>279558</v>
      </c>
      <c r="F22" s="34">
        <f t="shared" si="1"/>
        <v>9318.6</v>
      </c>
      <c r="G22" s="35" t="s">
        <v>0</v>
      </c>
      <c r="H22" s="26"/>
    </row>
    <row r="23" spans="1:8" s="148" customFormat="1" x14ac:dyDescent="0.25">
      <c r="A23" s="26"/>
      <c r="B23" s="29" t="s">
        <v>197</v>
      </c>
      <c r="C23" s="30" t="s">
        <v>181</v>
      </c>
      <c r="D23" s="31" t="s">
        <v>198</v>
      </c>
      <c r="E23" s="32">
        <v>60263</v>
      </c>
      <c r="F23" s="34">
        <f t="shared" si="1"/>
        <v>1205.26</v>
      </c>
      <c r="G23" s="35" t="s">
        <v>0</v>
      </c>
      <c r="H23" s="26"/>
    </row>
    <row r="24" spans="1:8" s="148" customFormat="1" x14ac:dyDescent="0.25">
      <c r="A24" s="26"/>
      <c r="B24" s="29" t="s">
        <v>199</v>
      </c>
      <c r="C24" s="30" t="s">
        <v>181</v>
      </c>
      <c r="D24" s="31" t="s">
        <v>200</v>
      </c>
      <c r="E24" s="32">
        <v>279868</v>
      </c>
      <c r="F24" s="34">
        <f t="shared" si="1"/>
        <v>55973.599999999999</v>
      </c>
      <c r="G24" s="35" t="s">
        <v>0</v>
      </c>
      <c r="H24" s="26"/>
    </row>
    <row r="25" spans="1:8" s="148" customFormat="1" x14ac:dyDescent="0.25">
      <c r="A25" s="26"/>
      <c r="B25" s="29" t="s">
        <v>201</v>
      </c>
      <c r="C25" s="30" t="s">
        <v>181</v>
      </c>
      <c r="D25" s="31" t="s">
        <v>200</v>
      </c>
      <c r="E25" s="32">
        <v>272936</v>
      </c>
      <c r="F25" s="34">
        <f t="shared" si="1"/>
        <v>54587.199999999997</v>
      </c>
      <c r="G25" s="35" t="s">
        <v>0</v>
      </c>
      <c r="H25" s="26"/>
    </row>
    <row r="26" spans="1:8" s="148" customFormat="1" x14ac:dyDescent="0.25">
      <c r="A26" s="26"/>
      <c r="B26" s="29" t="s">
        <v>202</v>
      </c>
      <c r="C26" s="30" t="s">
        <v>181</v>
      </c>
      <c r="D26" s="31" t="s">
        <v>203</v>
      </c>
      <c r="E26" s="32">
        <v>264212</v>
      </c>
      <c r="F26" s="34">
        <f t="shared" si="1"/>
        <v>13210.6</v>
      </c>
      <c r="G26" s="35" t="s">
        <v>0</v>
      </c>
      <c r="H26" s="26"/>
    </row>
    <row r="27" spans="1:8" s="148" customFormat="1" x14ac:dyDescent="0.25">
      <c r="A27" s="26"/>
      <c r="B27" s="23" t="s">
        <v>71</v>
      </c>
      <c r="C27" s="158"/>
      <c r="D27" s="158"/>
      <c r="E27" s="158"/>
      <c r="F27" s="36">
        <f>SUM(F8:F26)</f>
        <v>233994.41833333331</v>
      </c>
      <c r="G27" s="37" t="s">
        <v>0</v>
      </c>
      <c r="H27" s="26"/>
    </row>
    <row r="28" spans="1:8" s="148" customFormat="1" x14ac:dyDescent="0.25">
      <c r="A28" s="26"/>
      <c r="B28" s="107" t="s">
        <v>132</v>
      </c>
      <c r="C28" s="159"/>
      <c r="D28" s="159"/>
      <c r="E28" s="159"/>
      <c r="F28" s="66">
        <v>345440.29333333333</v>
      </c>
      <c r="G28" s="37" t="s">
        <v>0</v>
      </c>
      <c r="H28" s="26"/>
    </row>
    <row r="29" spans="1:8" s="148" customFormat="1" x14ac:dyDescent="0.25">
      <c r="A29" s="26"/>
      <c r="B29" s="39" t="s">
        <v>68</v>
      </c>
      <c r="C29" s="160"/>
      <c r="D29" s="160"/>
      <c r="E29" s="161"/>
      <c r="F29" s="38">
        <f>F27+F28</f>
        <v>579434.71166666667</v>
      </c>
      <c r="G29" s="38" t="s">
        <v>0</v>
      </c>
      <c r="H29" s="26"/>
    </row>
    <row r="30" spans="1:8" s="148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48" customFormat="1" x14ac:dyDescent="0.25">
      <c r="A32" s="26"/>
      <c r="B32" s="26"/>
      <c r="C32" s="26"/>
      <c r="D32" s="26"/>
      <c r="E32" s="26"/>
      <c r="F32" s="26"/>
      <c r="G32" s="26"/>
      <c r="H32" s="26"/>
    </row>
    <row r="33" s="148" customFormat="1" hidden="1" x14ac:dyDescent="0.25"/>
    <row r="34" s="148" customFormat="1" hidden="1" x14ac:dyDescent="0.25"/>
    <row r="35" s="148" customFormat="1" hidden="1" x14ac:dyDescent="0.25"/>
    <row r="36" s="148" customFormat="1" ht="14.45" hidden="1" customHeight="1" x14ac:dyDescent="0.25"/>
    <row r="37" s="148" customFormat="1" ht="14.4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Billund Drikkevand AS</v>
      </c>
      <c r="B1" s="162"/>
      <c r="C1" s="162"/>
      <c r="D1" s="162"/>
      <c r="E1" s="162"/>
    </row>
    <row r="2" spans="1:5" x14ac:dyDescent="0.25">
      <c r="A2" s="1" t="str">
        <f>'1. Forside'!A2</f>
        <v>V020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88927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131833.33333333334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investeringer'!F27</f>
        <v>233994.41833333331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247228.50333333327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Billund Drikkevand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208</v>
      </c>
      <c r="C8" s="30" t="s">
        <v>209</v>
      </c>
      <c r="D8" s="31" t="s">
        <v>194</v>
      </c>
      <c r="E8" s="32">
        <v>300000</v>
      </c>
      <c r="F8" s="45">
        <f>E8/D8</f>
        <v>30000</v>
      </c>
      <c r="G8" s="35" t="s">
        <v>0</v>
      </c>
      <c r="H8" s="26"/>
    </row>
    <row r="9" spans="1:8" s="148" customFormat="1" x14ac:dyDescent="0.25">
      <c r="A9" s="26"/>
      <c r="B9" s="29" t="s">
        <v>210</v>
      </c>
      <c r="C9" s="30" t="s">
        <v>209</v>
      </c>
      <c r="D9" s="31" t="s">
        <v>198</v>
      </c>
      <c r="E9" s="32">
        <v>3900000</v>
      </c>
      <c r="F9" s="45">
        <f t="shared" ref="F9:F17" si="0">E9/D9</f>
        <v>78000</v>
      </c>
      <c r="G9" s="35" t="s">
        <v>0</v>
      </c>
      <c r="H9" s="26"/>
    </row>
    <row r="10" spans="1:8" s="148" customFormat="1" x14ac:dyDescent="0.25">
      <c r="A10" s="26"/>
      <c r="B10" s="29" t="s">
        <v>202</v>
      </c>
      <c r="C10" s="30" t="s">
        <v>209</v>
      </c>
      <c r="D10" s="31" t="s">
        <v>196</v>
      </c>
      <c r="E10" s="32">
        <v>3200000</v>
      </c>
      <c r="F10" s="45">
        <f t="shared" si="0"/>
        <v>106666.66666666667</v>
      </c>
      <c r="G10" s="35" t="s">
        <v>0</v>
      </c>
      <c r="H10" s="26"/>
    </row>
    <row r="11" spans="1:8" s="148" customFormat="1" x14ac:dyDescent="0.25">
      <c r="A11" s="26"/>
      <c r="B11" s="29" t="s">
        <v>211</v>
      </c>
      <c r="C11" s="30" t="s">
        <v>209</v>
      </c>
      <c r="D11" s="31" t="s">
        <v>182</v>
      </c>
      <c r="E11" s="32">
        <v>600000</v>
      </c>
      <c r="F11" s="45">
        <f t="shared" si="0"/>
        <v>8000</v>
      </c>
      <c r="G11" s="35" t="s">
        <v>0</v>
      </c>
      <c r="H11" s="26"/>
    </row>
    <row r="12" spans="1:8" s="148" customFormat="1" x14ac:dyDescent="0.25">
      <c r="A12" s="26"/>
      <c r="B12" s="29" t="s">
        <v>212</v>
      </c>
      <c r="C12" s="30" t="s">
        <v>209</v>
      </c>
      <c r="D12" s="31" t="s">
        <v>182</v>
      </c>
      <c r="E12" s="32">
        <v>2150000</v>
      </c>
      <c r="F12" s="45">
        <f t="shared" si="0"/>
        <v>28666.666666666668</v>
      </c>
      <c r="G12" s="35" t="s">
        <v>0</v>
      </c>
      <c r="H12" s="26"/>
    </row>
    <row r="13" spans="1:8" s="148" customFormat="1" x14ac:dyDescent="0.25">
      <c r="A13" s="26"/>
      <c r="B13" s="29" t="s">
        <v>215</v>
      </c>
      <c r="C13" s="30" t="s">
        <v>209</v>
      </c>
      <c r="D13" s="31" t="s">
        <v>200</v>
      </c>
      <c r="E13" s="32">
        <v>330000</v>
      </c>
      <c r="F13" s="45">
        <f t="shared" si="0"/>
        <v>66000</v>
      </c>
      <c r="G13" s="35" t="s">
        <v>0</v>
      </c>
      <c r="H13" s="26"/>
    </row>
    <row r="14" spans="1:8" s="148" customFormat="1" x14ac:dyDescent="0.25">
      <c r="A14" s="26"/>
      <c r="B14" s="29" t="s">
        <v>212</v>
      </c>
      <c r="C14" s="30" t="s">
        <v>209</v>
      </c>
      <c r="D14" s="31" t="s">
        <v>182</v>
      </c>
      <c r="E14" s="32">
        <v>370000</v>
      </c>
      <c r="F14" s="45">
        <f t="shared" si="0"/>
        <v>4933.333333333333</v>
      </c>
      <c r="G14" s="35" t="s">
        <v>0</v>
      </c>
      <c r="H14" s="26"/>
    </row>
    <row r="15" spans="1:8" s="148" customFormat="1" x14ac:dyDescent="0.25">
      <c r="A15" s="26"/>
      <c r="B15" s="29" t="s">
        <v>202</v>
      </c>
      <c r="C15" s="30" t="s">
        <v>213</v>
      </c>
      <c r="D15" s="31" t="s">
        <v>196</v>
      </c>
      <c r="E15" s="32">
        <v>2100000</v>
      </c>
      <c r="F15" s="45">
        <f t="shared" si="0"/>
        <v>70000</v>
      </c>
      <c r="G15" s="35" t="s">
        <v>0</v>
      </c>
      <c r="H15" s="26"/>
    </row>
    <row r="16" spans="1:8" s="148" customFormat="1" x14ac:dyDescent="0.25">
      <c r="A16" s="26"/>
      <c r="B16" s="29" t="s">
        <v>195</v>
      </c>
      <c r="C16" s="30" t="s">
        <v>213</v>
      </c>
      <c r="D16" s="31" t="s">
        <v>196</v>
      </c>
      <c r="E16" s="32">
        <v>1700000</v>
      </c>
      <c r="F16" s="45">
        <f t="shared" si="0"/>
        <v>56666.666666666664</v>
      </c>
      <c r="G16" s="35" t="s">
        <v>0</v>
      </c>
      <c r="H16" s="26"/>
    </row>
    <row r="17" spans="1:8" s="148" customFormat="1" x14ac:dyDescent="0.25">
      <c r="A17" s="26"/>
      <c r="B17" s="29" t="s">
        <v>212</v>
      </c>
      <c r="C17" s="30" t="s">
        <v>213</v>
      </c>
      <c r="D17" s="31" t="s">
        <v>182</v>
      </c>
      <c r="E17" s="32">
        <v>1700000</v>
      </c>
      <c r="F17" s="45">
        <f t="shared" si="0"/>
        <v>22666.666666666668</v>
      </c>
      <c r="G17" s="35" t="s">
        <v>0</v>
      </c>
      <c r="H17" s="26"/>
    </row>
    <row r="18" spans="1:8" s="148" customFormat="1" x14ac:dyDescent="0.25">
      <c r="A18" s="26"/>
      <c r="B18" s="29" t="s">
        <v>214</v>
      </c>
      <c r="C18" s="30" t="s">
        <v>213</v>
      </c>
      <c r="D18" s="31" t="s">
        <v>194</v>
      </c>
      <c r="E18" s="32">
        <v>800000</v>
      </c>
      <c r="F18" s="45">
        <f t="shared" ref="F18:F19" si="1">E18/D18</f>
        <v>80000</v>
      </c>
      <c r="G18" s="35" t="s">
        <v>0</v>
      </c>
      <c r="H18" s="26"/>
    </row>
    <row r="19" spans="1:8" s="148" customFormat="1" x14ac:dyDescent="0.25">
      <c r="A19" s="26"/>
      <c r="B19" s="29" t="s">
        <v>212</v>
      </c>
      <c r="C19" s="30" t="s">
        <v>213</v>
      </c>
      <c r="D19" s="31" t="s">
        <v>191</v>
      </c>
      <c r="E19" s="32">
        <v>900000</v>
      </c>
      <c r="F19" s="45">
        <f t="shared" si="1"/>
        <v>36000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322266.66666666669</v>
      </c>
      <c r="G20" s="47" t="s">
        <v>0</v>
      </c>
      <c r="H20" s="26"/>
    </row>
    <row r="21" spans="1:8" s="148" customFormat="1" x14ac:dyDescent="0.25">
      <c r="A21" s="26"/>
      <c r="B21" s="107" t="s">
        <v>130</v>
      </c>
      <c r="C21" s="168"/>
      <c r="D21" s="169"/>
      <c r="E21" s="170"/>
      <c r="F21" s="46">
        <f>SUMIF(C8:C19,"2016",F8:F19)</f>
        <v>265333.33333333331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587600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Billund Drikkevand AS</v>
      </c>
      <c r="B1" s="56"/>
      <c r="C1" s="56"/>
      <c r="D1" s="176"/>
      <c r="E1" s="56"/>
    </row>
    <row r="2" spans="1:5" x14ac:dyDescent="0.25">
      <c r="A2" s="220" t="str">
        <f>'1. Forside'!A2</f>
        <v>V020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32500</v>
      </c>
      <c r="D7" s="181" t="s">
        <v>0</v>
      </c>
      <c r="E7" s="56"/>
    </row>
    <row r="8" spans="1:5" x14ac:dyDescent="0.25">
      <c r="A8" s="56"/>
      <c r="B8" s="206" t="s">
        <v>204</v>
      </c>
      <c r="C8" s="51">
        <v>3000</v>
      </c>
      <c r="D8" s="181" t="s">
        <v>0</v>
      </c>
      <c r="E8" s="56"/>
    </row>
    <row r="9" spans="1:5" x14ac:dyDescent="0.25">
      <c r="A9" s="56"/>
      <c r="B9" s="206" t="s">
        <v>205</v>
      </c>
      <c r="C9" s="51">
        <v>200000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235500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219</v>
      </c>
      <c r="C13" s="178"/>
      <c r="D13" s="179"/>
      <c r="E13" s="56"/>
    </row>
    <row r="14" spans="1:5" x14ac:dyDescent="0.25">
      <c r="A14" s="56"/>
      <c r="B14" s="53" t="s">
        <v>220</v>
      </c>
      <c r="C14" s="180">
        <v>4200000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4200000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40000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14000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54000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4446707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4817142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-370435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x14ac:dyDescent="0.25"/>
    <row r="50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2015-09-25T12:03:38Z</dcterms:modified>
</cp:coreProperties>
</file>