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state="hidden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C13" i="4" l="1"/>
  <c r="F9" i="7" l="1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F9" i="2" l="1"/>
  <c r="F10" i="2"/>
  <c r="F11" i="2"/>
  <c r="F12" i="2"/>
  <c r="F13" i="2"/>
  <c r="F14" i="2"/>
  <c r="F15" i="2"/>
  <c r="F16" i="2"/>
  <c r="E31" i="19" l="1"/>
  <c r="C36" i="19" l="1"/>
  <c r="E36" i="19" s="1"/>
  <c r="F32" i="7" l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13" i="15" l="1"/>
  <c r="C15" i="15" s="1"/>
  <c r="C11" i="8" s="1"/>
  <c r="C14" i="16"/>
  <c r="C8" i="8" s="1"/>
  <c r="C9" i="9"/>
  <c r="C15" i="8" s="1"/>
  <c r="E29" i="19"/>
  <c r="C12" i="8"/>
  <c r="C15" i="3"/>
  <c r="C22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17" i="2" l="1"/>
  <c r="F18" i="2"/>
  <c r="C9" i="12" l="1"/>
  <c r="C31" i="8" s="1"/>
  <c r="E31" i="8" s="1"/>
  <c r="F8" i="2" l="1"/>
  <c r="F8" i="7"/>
  <c r="F31" i="7" s="1"/>
  <c r="F19" i="2" l="1"/>
  <c r="C9" i="10" s="1"/>
  <c r="C15" i="11" l="1"/>
  <c r="C28" i="8" s="1"/>
  <c r="C19" i="4"/>
  <c r="C26" i="8" s="1"/>
  <c r="C27" i="3"/>
  <c r="C24" i="8" s="1"/>
  <c r="F33" i="7"/>
  <c r="C18" i="8" s="1"/>
  <c r="C21" i="3"/>
  <c r="C23" i="8" s="1"/>
  <c r="C10" i="3"/>
  <c r="C21" i="8" s="1"/>
  <c r="C25" i="8"/>
  <c r="C10" i="10"/>
  <c r="C17" i="8" s="1"/>
  <c r="F21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<sst xmlns="http://schemas.openxmlformats.org/spreadsheetml/2006/main" count="445" uniqueCount="219">
  <si>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</si>
  <si>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</si>
  <si>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</si>
  <si>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</si>
  <si>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</si>
  <si>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</si>
  <si>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</si>
  <si>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</si>
  <si>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</si>
  <si>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</si>
  <si>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</si>
  <si>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</si>
  <si>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</si>
  <si>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</si>
  <si>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</si>
  <si>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</si>
  <si>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</si>
  <si>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</si>
  <si>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</si>
  <si>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</si>
  <si>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</si>
  <si>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</si>
  <si>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</si>
  <si>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</si>
  <si>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</si>
  <si>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</si>
  <si>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</si>
  <si>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</si>
  <si>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</si>
  <si>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</si>
  <si>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</si>
  <si>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</si>
  <si>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</si>
  <si>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</si>
  <si>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</si>
  <si>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</si>
  <si>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</si>
  <si>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</si>
  <si>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</si>
  <si>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</si>
  <si>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</si>
  <si>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</si>
  <si>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</si>
  <si>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</si>
  <si>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</si>
  <si>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</si>
  <si>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</si>
  <si>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</si>
  <si>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</si>
  <si>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</si>
  <si>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</si>
  <si>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</si>
  <si>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</si>
  <si>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</si>
  <si>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</si>
  <si>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</si>
  <si>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</si>
  <si>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</si>
  <si>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</si>
  <si>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</si>
  <si>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</si>
  <si>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</si>
  <si>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</si>
  <si>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</si>
  <si>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</si>
  <si>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</si>
  <si>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</si>
  <si>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</si>
  <si>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</si>
  <si>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</si>
  <si>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</si>
  <si>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</si>
  <si>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</si>
  <si>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</si>
  <si>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</si>
  <si>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</si>
  <si>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</si>
  <si>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</si>
  <si>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</si>
  <si>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</si>
  <si>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</si>
  <si>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</si>
  <si>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</si>
  <si>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</si>
  <si>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</si>
  <si>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</si>
  <si>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</si>
  <si>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</si>
  <si>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</si>
  <si>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</si>
  <si>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</si>
  <si>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</si>
  <si>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</si>
  <si>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</si>
  <si>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</si>
  <si>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</si>
  <si>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</si>
  <si>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</si>
  <si>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</si>
  <si>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</si>
  <si>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</si>
  <si>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</si>
  <si>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</si>
  <si>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</si>
  <si>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</si>
  <si>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</si>
  <si>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</si>
  <si>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</si>
  <si>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</si>
  <si>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</si>
  <si>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</si>
  <si>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</si>
  <si>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</si>
  <si>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</si>
  <si>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</si>
  <si>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</si>
  <si>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</si>
  <si>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</si>
  <si>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</si>
  <si>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</si>
  <si>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</si>
  <si>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</si>
  <si>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</si>
  <si>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</si>
  <si>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</si>
  <si>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</si>
  <si>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</si>
  <si>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</si>
  <si>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</si>
  <si>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</si>
  <si>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</si>
  <si>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</si>
  <si>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</si>
  <si>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</si>
  <si>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</si>
  <si>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</si>
  <si>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</si>
  <si>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</si>
  <si>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</si>
  <si>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</si>
  <si>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</si>
  <si>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</si>
  <si>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</si>
  <si>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</si>
  <si>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</si>
  <si>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</si>
  <si>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</si>
  <si>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</si>
  <si>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</si>
  <si>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</si>
  <si>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</si>
  <si>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</si>
  <si>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</si>
  <si>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</si>
  <si>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</si>
  <si>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</si>
  <si>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</si>
  <si>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</si>
  <si>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</si>
  <si>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</si>
  <si>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</si>
  <si>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</si>
  <si>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</si>
  <si>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</si>
  <si>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</si>
  <si>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</si>
  <si>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</si>
  <si>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</si>
  <si>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</si>
  <si>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</si>
  <si>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</si>
  <si>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</si>
  <si>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</si>
  <si>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</si>
  <si>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</si>
  <si>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</si>
  <si>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</si>
  <si>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</si>
  <si>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</si>
  <si>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</si>
  <si>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Stik på ledningsnet, Konstruktioner</t>
  </si>
  <si>
    <t>2014</t>
  </si>
  <si>
    <t>75</t>
  </si>
  <si>
    <t>Ø 50mm &lt; Ledningsnet ≤ Ø110 mm</t>
  </si>
  <si>
    <t>Ø110 mm &lt; Ledningsnet ≤ Ø 250 mm</t>
  </si>
  <si>
    <t xml:space="preserve">Afregningsmålere, mekaniske </t>
  </si>
  <si>
    <t>8</t>
  </si>
  <si>
    <t>SRO anlæg</t>
  </si>
  <si>
    <t>10</t>
  </si>
  <si>
    <t>Filteranlæg, åbne filtre, dobbelt filtrering, Kontruktioner</t>
  </si>
  <si>
    <t>50</t>
  </si>
  <si>
    <t>SRO-anlæg, vandværk</t>
  </si>
  <si>
    <t>Etageareal vandbehandlingsbygning</t>
  </si>
  <si>
    <t>Filteranlæg, åbne filtre, dobbelt filtrering, Mek./EL</t>
  </si>
  <si>
    <t>25</t>
  </si>
  <si>
    <t>Køretøjer, entreprenørmaskiner</t>
  </si>
  <si>
    <t>5</t>
  </si>
  <si>
    <t>Arbejdsplads</t>
  </si>
  <si>
    <t>Ejendomsskatter</t>
  </si>
  <si>
    <t>Selskabsskatter</t>
  </si>
  <si>
    <t>Boring (inkl. etablering, forerør, filter og prøvepumpning)</t>
  </si>
  <si>
    <t>Beluftningsanlæg, iltningstrappe, Kontruktioner</t>
  </si>
  <si>
    <t>Rentvandsbeholder  element</t>
  </si>
  <si>
    <t>Skyllevand-/slamhåndteringsanlæg - lukkede betonbeholdere</t>
  </si>
  <si>
    <t>Etageareal kontor og mandskabsfaciliteter</t>
  </si>
  <si>
    <t>Pumpestation (inkl. evt. hydrofor)/trykforøger, Mek./EL</t>
  </si>
  <si>
    <t>SRO-brønd/kvarterbrønd/sektionsbrønd, Mek./EL</t>
  </si>
  <si>
    <t>Instrumenter (flowmåler+tryk transducer+alarmer)</t>
  </si>
  <si>
    <t>SMS-tjeneste</t>
  </si>
  <si>
    <t>Kvalitetssikring</t>
  </si>
  <si>
    <t>Dokumenteret Drikkevandssikkerhed</t>
  </si>
  <si>
    <t>Beredskabsplan</t>
  </si>
  <si>
    <t>Vandbesparende tiltag</t>
  </si>
  <si>
    <t>Andet, Kildepladsbeskyttelse</t>
  </si>
  <si>
    <t>Tillæg for afgift for ledningsført vand i 2016</t>
  </si>
  <si>
    <t>Afgift for ledningsført vand</t>
  </si>
  <si>
    <t>Birkerød Vandforsyning Amba</t>
  </si>
  <si>
    <t>V021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</si>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</sst>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216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217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1" t="s">
        <v>58</v>
      </c>
      <c r="E8" s="251"/>
      <c r="F8" s="251"/>
      <c r="G8" s="123"/>
      <c r="H8" s="123"/>
      <c r="I8" s="123"/>
    </row>
    <row r="9" spans="1:9" x14ac:dyDescent="0.25">
      <c r="A9" s="121"/>
      <c r="B9" s="121"/>
      <c r="C9" s="121"/>
      <c r="D9" s="256" t="s">
        <v>106</v>
      </c>
      <c r="E9" s="256"/>
      <c r="F9" s="256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2" t="s">
        <v>59</v>
      </c>
      <c r="E13" s="252"/>
      <c r="F13" s="252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53" t="s">
        <v>60</v>
      </c>
      <c r="E16" s="254"/>
      <c r="F16" s="255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0" t="s">
        <v>2</v>
      </c>
      <c r="E17" s="231"/>
      <c r="F17" s="232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0" t="s">
        <v>128</v>
      </c>
      <c r="E18" s="231"/>
      <c r="F18" s="232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48" t="s">
        <v>44</v>
      </c>
      <c r="E19" s="249"/>
      <c r="F19" s="250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48" t="s">
        <v>61</v>
      </c>
      <c r="E20" s="249"/>
      <c r="F20" s="250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48" t="s">
        <v>87</v>
      </c>
      <c r="E21" s="249"/>
      <c r="F21" s="250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48" t="s">
        <v>62</v>
      </c>
      <c r="E22" s="249"/>
      <c r="F22" s="250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45" t="s">
        <v>42</v>
      </c>
      <c r="E23" s="246"/>
      <c r="F23" s="247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42" t="s">
        <v>63</v>
      </c>
      <c r="E24" s="243"/>
      <c r="F24" s="244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39" t="s">
        <v>43</v>
      </c>
      <c r="E25" s="240"/>
      <c r="F25" s="241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36" t="s">
        <v>64</v>
      </c>
      <c r="E26" s="237"/>
      <c r="F26" s="238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27" t="s">
        <v>137</v>
      </c>
      <c r="E27" s="228"/>
      <c r="F27" s="229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33" t="s">
        <v>138</v>
      </c>
      <c r="E28" s="234"/>
      <c r="F28" s="235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8:F8"/>
    <mergeCell ref="D13:F13"/>
    <mergeCell ref="D16:F16"/>
    <mergeCell ref="D17:F17"/>
    <mergeCell ref="D19:F19"/>
    <mergeCell ref="D9:F9"/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80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Birkerød Vandforsyning Amba</v>
      </c>
      <c r="B1" s="56"/>
      <c r="C1" s="56"/>
      <c r="D1" s="56"/>
      <c r="E1" s="56"/>
    </row>
    <row r="2" spans="1:5" x14ac:dyDescent="0.25">
      <c r="A2" s="220" t="str">
        <f>'1. Forside'!A2</f>
        <v>V021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118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 t="s">
        <v>208</v>
      </c>
      <c r="C7" s="51">
        <v>6000</v>
      </c>
      <c r="D7" s="190" t="s">
        <v>0</v>
      </c>
      <c r="E7" s="56"/>
    </row>
    <row r="8" spans="1:5" x14ac:dyDescent="0.25">
      <c r="A8" s="56"/>
      <c r="B8" s="212" t="s">
        <v>209</v>
      </c>
      <c r="C8" s="51">
        <v>200000</v>
      </c>
      <c r="D8" s="190" t="s">
        <v>0</v>
      </c>
      <c r="E8" s="56"/>
    </row>
    <row r="9" spans="1:5" x14ac:dyDescent="0.25">
      <c r="A9" s="56"/>
      <c r="B9" s="212" t="s">
        <v>210</v>
      </c>
      <c r="C9" s="51">
        <v>100000</v>
      </c>
      <c r="D9" s="190" t="s">
        <v>0</v>
      </c>
      <c r="E9" s="56"/>
    </row>
    <row r="10" spans="1:5" x14ac:dyDescent="0.25">
      <c r="A10" s="56"/>
      <c r="B10" s="212" t="s">
        <v>211</v>
      </c>
      <c r="C10" s="51">
        <v>50000</v>
      </c>
      <c r="D10" s="190" t="s">
        <v>0</v>
      </c>
      <c r="E10" s="56"/>
    </row>
    <row r="11" spans="1:5" x14ac:dyDescent="0.25">
      <c r="A11" s="56"/>
      <c r="B11" s="212" t="s">
        <v>212</v>
      </c>
      <c r="C11" s="51">
        <v>50000</v>
      </c>
      <c r="D11" s="190" t="s">
        <v>0</v>
      </c>
      <c r="E11" s="56"/>
    </row>
    <row r="12" spans="1:5" x14ac:dyDescent="0.25">
      <c r="A12" s="56"/>
      <c r="B12" s="212" t="s">
        <v>213</v>
      </c>
      <c r="C12" s="51">
        <v>0</v>
      </c>
      <c r="D12" s="190" t="s">
        <v>0</v>
      </c>
      <c r="E12" s="56"/>
    </row>
    <row r="13" spans="1:5" x14ac:dyDescent="0.25">
      <c r="A13" s="56"/>
      <c r="B13" s="54" t="s">
        <v>36</v>
      </c>
      <c r="C13" s="55">
        <f>SUM(C7:C12)</f>
        <v>406000</v>
      </c>
      <c r="D13" s="191" t="s">
        <v>0</v>
      </c>
      <c r="E13" s="56"/>
    </row>
    <row r="14" spans="1:5" x14ac:dyDescent="0.25">
      <c r="A14" s="56"/>
      <c r="B14" s="56"/>
      <c r="C14" s="182"/>
      <c r="D14" s="56"/>
      <c r="E14" s="56"/>
    </row>
    <row r="15" spans="1:5" x14ac:dyDescent="0.25">
      <c r="A15" s="56"/>
      <c r="B15" s="56"/>
      <c r="C15" s="182"/>
      <c r="D15" s="56"/>
      <c r="E15" s="56"/>
    </row>
    <row r="16" spans="1:5" ht="27.2" customHeight="1" x14ac:dyDescent="0.25">
      <c r="A16" s="56"/>
      <c r="B16" s="20" t="s">
        <v>146</v>
      </c>
      <c r="C16" s="192"/>
      <c r="D16" s="189"/>
      <c r="E16" s="56"/>
    </row>
    <row r="17" spans="1:5" ht="16.7" customHeight="1" x14ac:dyDescent="0.25">
      <c r="A17" s="56"/>
      <c r="B17" s="108" t="s">
        <v>147</v>
      </c>
      <c r="C17" s="19">
        <v>0</v>
      </c>
      <c r="D17" s="151" t="s">
        <v>0</v>
      </c>
      <c r="E17" s="56"/>
    </row>
    <row r="18" spans="1:5" ht="16.7" customHeight="1" x14ac:dyDescent="0.25">
      <c r="A18" s="56"/>
      <c r="B18" s="108" t="s">
        <v>148</v>
      </c>
      <c r="C18" s="40">
        <v>0</v>
      </c>
      <c r="D18" s="151" t="s">
        <v>0</v>
      </c>
      <c r="E18" s="56"/>
    </row>
    <row r="19" spans="1:5" x14ac:dyDescent="0.25">
      <c r="A19" s="56"/>
      <c r="B19" s="28" t="s">
        <v>149</v>
      </c>
      <c r="C19" s="55">
        <f>C17-C18</f>
        <v>0</v>
      </c>
      <c r="D19" s="153" t="s">
        <v>0</v>
      </c>
      <c r="E19" s="56"/>
    </row>
    <row r="20" spans="1:5" ht="15.75" x14ac:dyDescent="0.25">
      <c r="A20" s="56"/>
      <c r="B20" s="193"/>
      <c r="C20" s="56"/>
      <c r="D20" s="56"/>
      <c r="E20" s="56"/>
    </row>
    <row r="21" spans="1:5" ht="15.75" x14ac:dyDescent="0.25">
      <c r="A21" s="56"/>
      <c r="B21" s="193"/>
      <c r="C21" s="56"/>
      <c r="D21" s="56"/>
      <c r="E21" s="56"/>
    </row>
    <row r="22" spans="1:5" ht="15.75" x14ac:dyDescent="0.25">
      <c r="A22" s="56"/>
      <c r="B22" s="193"/>
      <c r="C22" s="56"/>
      <c r="D22" s="56"/>
      <c r="E22" s="56"/>
    </row>
    <row r="23" spans="1:5" ht="15.75" hidden="1" x14ac:dyDescent="0.25">
      <c r="B23" s="194"/>
      <c r="E23" s="195"/>
    </row>
    <row r="24" spans="1:5" ht="15.75" hidden="1" x14ac:dyDescent="0.25">
      <c r="B24" s="195"/>
      <c r="C24" s="195"/>
    </row>
    <row r="25" spans="1:5" ht="15.75" hidden="1" x14ac:dyDescent="0.25">
      <c r="B25" s="195"/>
      <c r="E25" s="195"/>
    </row>
    <row r="26" spans="1:5" ht="15.75" hidden="1" x14ac:dyDescent="0.25">
      <c r="B26" s="195"/>
      <c r="D26" s="195"/>
    </row>
    <row r="27" spans="1:5" ht="15.75" hidden="1" x14ac:dyDescent="0.25">
      <c r="B27" s="195"/>
      <c r="C27" s="195"/>
    </row>
    <row r="28" spans="1:5" ht="15.75" hidden="1" x14ac:dyDescent="0.25">
      <c r="B28" s="195"/>
      <c r="C28" s="195"/>
    </row>
    <row r="29" spans="1:5" ht="15.75" hidden="1" x14ac:dyDescent="0.25">
      <c r="B29" s="195"/>
      <c r="D29" s="195"/>
    </row>
    <row r="30" spans="1:5" ht="15.75" hidden="1" x14ac:dyDescent="0.25">
      <c r="B30" s="195"/>
      <c r="D30" s="195"/>
    </row>
    <row r="31" spans="1:5" ht="15.75" hidden="1" x14ac:dyDescent="0.25">
      <c r="B31" s="195"/>
      <c r="D31" s="195"/>
    </row>
    <row r="32" spans="1:5" ht="15.75" hidden="1" x14ac:dyDescent="0.25">
      <c r="B32" s="194"/>
      <c r="C32" s="194"/>
    </row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idden="1" x14ac:dyDescent="0.25"/>
    <row r="54" spans="2:2" hidden="1" x14ac:dyDescent="0.25"/>
    <row r="55" spans="2:2" hidden="1" x14ac:dyDescent="0.25"/>
    <row r="56" spans="2:2" hidden="1" x14ac:dyDescent="0.25"/>
    <row r="57" spans="2:2" hidden="1" x14ac:dyDescent="0.25"/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5"/>
    </row>
    <row r="63" spans="2:2" ht="15.75" hidden="1" x14ac:dyDescent="0.25">
      <c r="B63" s="195"/>
    </row>
    <row r="64" spans="2:2" ht="15.75" hidden="1" x14ac:dyDescent="0.25">
      <c r="B64" s="195"/>
    </row>
    <row r="65" spans="1:5" ht="15.75" hidden="1" x14ac:dyDescent="0.25">
      <c r="B65" s="195"/>
    </row>
    <row r="66" spans="1:5" ht="15.75" hidden="1" x14ac:dyDescent="0.25">
      <c r="B66" s="195"/>
    </row>
    <row r="67" spans="1:5" ht="15.75" hidden="1" x14ac:dyDescent="0.25">
      <c r="B67" s="194"/>
    </row>
    <row r="68" spans="1:5" hidden="1" x14ac:dyDescent="0.25"/>
    <row r="69" spans="1:5" hidden="1" x14ac:dyDescent="0.25"/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>
      <c r="A72" s="185"/>
      <c r="B72" s="185"/>
      <c r="C72" s="185"/>
      <c r="D72" s="185"/>
      <c r="E72" s="185"/>
    </row>
    <row r="73" spans="1:5" hidden="1" x14ac:dyDescent="0.25">
      <c r="A73" s="185"/>
      <c r="B73" s="185"/>
      <c r="C73" s="185"/>
      <c r="D73" s="185"/>
      <c r="E73" s="185"/>
    </row>
    <row r="74" spans="1:5" hidden="1" x14ac:dyDescent="0.25">
      <c r="A74" s="185"/>
      <c r="B74" s="185"/>
      <c r="C74" s="185"/>
      <c r="D74" s="185"/>
      <c r="E74" s="185"/>
    </row>
    <row r="75" spans="1:5" hidden="1" x14ac:dyDescent="0.25">
      <c r="A75" s="185"/>
      <c r="B75" s="185"/>
      <c r="C75" s="185"/>
      <c r="D75" s="185"/>
      <c r="E75" s="185"/>
    </row>
    <row r="76" spans="1:5" hidden="1" x14ac:dyDescent="0.25">
      <c r="A76" s="185"/>
      <c r="B76" s="185"/>
      <c r="C76" s="185"/>
      <c r="D76" s="185"/>
      <c r="E76" s="185"/>
    </row>
    <row r="77" spans="1:5" hidden="1" x14ac:dyDescent="0.25"/>
    <row r="78" spans="1:5" hidden="1" x14ac:dyDescent="0.25"/>
    <row r="79" spans="1:5" hidden="1" x14ac:dyDescent="0.25"/>
    <row r="80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Birkerød Vandforsyning Amba</v>
      </c>
      <c r="B1" s="26"/>
      <c r="C1" s="26"/>
      <c r="D1" s="26"/>
      <c r="E1" s="26"/>
    </row>
    <row r="2" spans="1:5" x14ac:dyDescent="0.25">
      <c r="A2" s="221" t="str">
        <f>'1. Forside'!A2</f>
        <v>V021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176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65000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-65000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-68811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-105000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36189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Birkerød Vandforsyning Amba</v>
      </c>
      <c r="B1" s="26"/>
      <c r="C1" s="26"/>
      <c r="D1" s="26"/>
      <c r="E1" s="26"/>
    </row>
    <row r="2" spans="1:5" x14ac:dyDescent="0.25">
      <c r="A2" s="221" t="str">
        <f>'1. Forside'!A2</f>
        <v>V021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177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-346732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-346732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0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0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v>0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Birkerød Vandforsyning Amba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V021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178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16284920.927687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2812287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370504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-224560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296167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3254398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125430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6000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131430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600000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-3961172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-3961172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24656</v>
      </c>
      <c r="D27" s="79" t="s">
        <v>0</v>
      </c>
      <c r="E27" s="10">
        <f>IF(C27&lt;0,0,-C27)</f>
        <v>-24656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>
        <v>0</v>
      </c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16225444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16225444</v>
      </c>
      <c r="D36" s="79" t="s">
        <v>0</v>
      </c>
      <c r="E36" s="10">
        <f>-C36</f>
        <v>-16225444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34820.927687000483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Birkerød Vandforsyning Amba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V021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179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0</v>
      </c>
      <c r="D7" s="222" t="s">
        <v>0</v>
      </c>
      <c r="E7" s="223">
        <v>2072574</v>
      </c>
      <c r="F7" s="222" t="s">
        <v>0</v>
      </c>
      <c r="G7" s="223">
        <v>1543715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600000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6" t="s">
        <v>0</v>
      </c>
      <c r="E11" s="55">
        <f>C11+E7-E8-E9</f>
        <v>2072574</v>
      </c>
      <c r="F11" s="226" t="s">
        <v>0</v>
      </c>
      <c r="G11" s="55">
        <f>E11+G7-G8-G9</f>
        <v>3016289</v>
      </c>
      <c r="H11" s="226" t="s">
        <v>0</v>
      </c>
      <c r="I11" s="55">
        <f>G11+I7-I8-I9</f>
        <v>3016289</v>
      </c>
      <c r="J11" s="226" t="s">
        <v>0</v>
      </c>
      <c r="K11" s="55">
        <f>K7-K8-K9+K10+I11</f>
        <v>3016289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Birkerød Vandforsyning Amba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V021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6118489.2843473274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-23250.259280519844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-299041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5796198.0250668079</v>
      </c>
      <c r="D13" s="79" t="s">
        <v>0</v>
      </c>
      <c r="E13" s="6">
        <f>C13</f>
        <v>5796198.0250668079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2625966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218</v>
      </c>
      <c r="C16" s="14">
        <f>'6. Gennemførte investeringer'!F21</f>
        <v>593723.21833333338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45432.833333333314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investeringer'!F33</f>
        <v>297070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3562192.0516666668</v>
      </c>
      <c r="D19" s="79" t="s">
        <v>0</v>
      </c>
      <c r="E19" s="8">
        <f>C19</f>
        <v>3562192.0516666668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omkostninger'!C10</f>
        <v>324000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omkostninger'!C15</f>
        <v>7087006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omkostninger'!C21</f>
        <v>47000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omkostninger'!C27</f>
        <v>326524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servicemål'!C13</f>
        <v>406000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servicemål'!C19</f>
        <v>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-65000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36189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8161719</v>
      </c>
      <c r="D29" s="79" t="s">
        <v>0</v>
      </c>
      <c r="E29" s="6">
        <f>C29</f>
        <v>8161719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0</v>
      </c>
      <c r="D31" s="79" t="s">
        <v>0</v>
      </c>
      <c r="E31" s="10">
        <f>C31</f>
        <v>0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9">
        <f>'13. Kontrol med indtægtsrammen'!E37</f>
        <v>34820.927687000483</v>
      </c>
      <c r="D33" s="79" t="s">
        <v>0</v>
      </c>
      <c r="E33" s="12">
        <f>C33</f>
        <v>34820.927687000483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17554930.004420474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1133921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15.481616448077489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9.2316166685514016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Birkerød Vandforsyning Amba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V021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124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6118489.2843473274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6118489.2843473274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6118489.2843473274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-23250.259280519844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Birkerød Vandforsyning Amba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V021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4005163.0855337605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6095239.0250668079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6118489.2843473274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1196164.6550899025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299041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Birkerød Vandforsyning Amba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V021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122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121636546.68176171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2625966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2625966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95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Birkerød Vandforsyning Amba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V021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126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180</v>
      </c>
      <c r="C8" s="30" t="s">
        <v>181</v>
      </c>
      <c r="D8" s="31" t="s">
        <v>182</v>
      </c>
      <c r="E8" s="32">
        <v>758337</v>
      </c>
      <c r="F8" s="34">
        <f t="shared" ref="F8:F18" si="0">E8/D8</f>
        <v>10111.16</v>
      </c>
      <c r="G8" s="35" t="s">
        <v>0</v>
      </c>
      <c r="H8" s="26"/>
    </row>
    <row r="9" spans="1:8" s="148" customFormat="1" x14ac:dyDescent="0.25">
      <c r="A9" s="26"/>
      <c r="B9" s="29" t="s">
        <v>183</v>
      </c>
      <c r="C9" s="30" t="s">
        <v>181</v>
      </c>
      <c r="D9" s="31" t="s">
        <v>182</v>
      </c>
      <c r="E9" s="32">
        <v>1199692</v>
      </c>
      <c r="F9" s="34">
        <f t="shared" ref="F9:F16" si="1">E9/D9</f>
        <v>15995.893333333333</v>
      </c>
      <c r="G9" s="35" t="s">
        <v>0</v>
      </c>
      <c r="H9" s="26"/>
    </row>
    <row r="10" spans="1:8" s="148" customFormat="1" x14ac:dyDescent="0.25">
      <c r="A10" s="26"/>
      <c r="B10" s="29" t="s">
        <v>184</v>
      </c>
      <c r="C10" s="30" t="s">
        <v>181</v>
      </c>
      <c r="D10" s="31" t="s">
        <v>182</v>
      </c>
      <c r="E10" s="32">
        <v>319675</v>
      </c>
      <c r="F10" s="34">
        <f t="shared" si="1"/>
        <v>4262.333333333333</v>
      </c>
      <c r="G10" s="35" t="s">
        <v>0</v>
      </c>
      <c r="H10" s="26"/>
    </row>
    <row r="11" spans="1:8" s="148" customFormat="1" x14ac:dyDescent="0.25">
      <c r="A11" s="26"/>
      <c r="B11" s="29" t="s">
        <v>185</v>
      </c>
      <c r="C11" s="30" t="s">
        <v>181</v>
      </c>
      <c r="D11" s="31" t="s">
        <v>186</v>
      </c>
      <c r="E11" s="32">
        <v>333454</v>
      </c>
      <c r="F11" s="34">
        <f t="shared" si="1"/>
        <v>41681.75</v>
      </c>
      <c r="G11" s="35" t="s">
        <v>0</v>
      </c>
      <c r="H11" s="26"/>
    </row>
    <row r="12" spans="1:8" s="148" customFormat="1" x14ac:dyDescent="0.25">
      <c r="A12" s="26"/>
      <c r="B12" s="29" t="s">
        <v>187</v>
      </c>
      <c r="C12" s="30" t="s">
        <v>181</v>
      </c>
      <c r="D12" s="31" t="s">
        <v>188</v>
      </c>
      <c r="E12" s="32">
        <v>125150</v>
      </c>
      <c r="F12" s="34">
        <f t="shared" si="1"/>
        <v>12515</v>
      </c>
      <c r="G12" s="35" t="s">
        <v>0</v>
      </c>
      <c r="H12" s="26"/>
    </row>
    <row r="13" spans="1:8" s="148" customFormat="1" x14ac:dyDescent="0.25">
      <c r="A13" s="26"/>
      <c r="B13" s="29" t="s">
        <v>189</v>
      </c>
      <c r="C13" s="30" t="s">
        <v>181</v>
      </c>
      <c r="D13" s="31" t="s">
        <v>190</v>
      </c>
      <c r="E13" s="32">
        <v>854977</v>
      </c>
      <c r="F13" s="34">
        <f t="shared" si="1"/>
        <v>17099.54</v>
      </c>
      <c r="G13" s="35" t="s">
        <v>0</v>
      </c>
      <c r="H13" s="26"/>
    </row>
    <row r="14" spans="1:8" s="148" customFormat="1" x14ac:dyDescent="0.25">
      <c r="A14" s="26"/>
      <c r="B14" s="29" t="s">
        <v>191</v>
      </c>
      <c r="C14" s="30" t="s">
        <v>181</v>
      </c>
      <c r="D14" s="31" t="s">
        <v>188</v>
      </c>
      <c r="E14" s="32">
        <v>198000</v>
      </c>
      <c r="F14" s="34">
        <f t="shared" si="1"/>
        <v>19800</v>
      </c>
      <c r="G14" s="35" t="s">
        <v>0</v>
      </c>
      <c r="H14" s="26"/>
    </row>
    <row r="15" spans="1:8" s="148" customFormat="1" x14ac:dyDescent="0.25">
      <c r="A15" s="26"/>
      <c r="B15" s="29" t="s">
        <v>192</v>
      </c>
      <c r="C15" s="30" t="s">
        <v>181</v>
      </c>
      <c r="D15" s="31" t="s">
        <v>182</v>
      </c>
      <c r="E15" s="32">
        <v>15214</v>
      </c>
      <c r="F15" s="34">
        <f t="shared" si="1"/>
        <v>202.85333333333332</v>
      </c>
      <c r="G15" s="35" t="s">
        <v>0</v>
      </c>
      <c r="H15" s="26"/>
    </row>
    <row r="16" spans="1:8" s="148" customFormat="1" x14ac:dyDescent="0.25">
      <c r="A16" s="26"/>
      <c r="B16" s="29" t="s">
        <v>193</v>
      </c>
      <c r="C16" s="30" t="s">
        <v>181</v>
      </c>
      <c r="D16" s="31" t="s">
        <v>194</v>
      </c>
      <c r="E16" s="32">
        <v>31218</v>
      </c>
      <c r="F16" s="34">
        <f t="shared" si="1"/>
        <v>1248.72</v>
      </c>
      <c r="G16" s="35" t="s">
        <v>0</v>
      </c>
      <c r="H16" s="26"/>
    </row>
    <row r="17" spans="1:8" s="148" customFormat="1" x14ac:dyDescent="0.25">
      <c r="A17" s="26"/>
      <c r="B17" s="29" t="s">
        <v>195</v>
      </c>
      <c r="C17" s="30" t="s">
        <v>181</v>
      </c>
      <c r="D17" s="31" t="s">
        <v>196</v>
      </c>
      <c r="E17" s="32">
        <v>97465</v>
      </c>
      <c r="F17" s="34">
        <f t="shared" si="0"/>
        <v>19493</v>
      </c>
      <c r="G17" s="35" t="s">
        <v>0</v>
      </c>
      <c r="H17" s="26"/>
    </row>
    <row r="18" spans="1:8" s="148" customFormat="1" x14ac:dyDescent="0.25">
      <c r="A18" s="26"/>
      <c r="B18" s="29" t="s">
        <v>197</v>
      </c>
      <c r="C18" s="30" t="s">
        <v>181</v>
      </c>
      <c r="D18" s="31" t="s">
        <v>196</v>
      </c>
      <c r="E18" s="32">
        <v>27990</v>
      </c>
      <c r="F18" s="34">
        <f t="shared" si="0"/>
        <v>5598</v>
      </c>
      <c r="G18" s="35" t="s">
        <v>0</v>
      </c>
      <c r="H18" s="26"/>
    </row>
    <row r="19" spans="1:8" s="148" customFormat="1" x14ac:dyDescent="0.25">
      <c r="A19" s="26"/>
      <c r="B19" s="23" t="s">
        <v>71</v>
      </c>
      <c r="C19" s="158"/>
      <c r="D19" s="158"/>
      <c r="E19" s="158"/>
      <c r="F19" s="36">
        <f>SUM(F8:F18)</f>
        <v>148008.25</v>
      </c>
      <c r="G19" s="37" t="s">
        <v>0</v>
      </c>
      <c r="H19" s="26"/>
    </row>
    <row r="20" spans="1:8" s="148" customFormat="1" x14ac:dyDescent="0.25">
      <c r="A20" s="26"/>
      <c r="B20" s="107" t="s">
        <v>132</v>
      </c>
      <c r="C20" s="159"/>
      <c r="D20" s="159"/>
      <c r="E20" s="159"/>
      <c r="F20" s="66">
        <v>445714.96833333338</v>
      </c>
      <c r="G20" s="37" t="s">
        <v>0</v>
      </c>
      <c r="H20" s="26"/>
    </row>
    <row r="21" spans="1:8" s="148" customFormat="1" x14ac:dyDescent="0.25">
      <c r="A21" s="26"/>
      <c r="B21" s="39" t="s">
        <v>68</v>
      </c>
      <c r="C21" s="160"/>
      <c r="D21" s="160"/>
      <c r="E21" s="161"/>
      <c r="F21" s="38">
        <f>F19+F20</f>
        <v>593723.21833333338</v>
      </c>
      <c r="G21" s="38" t="s">
        <v>0</v>
      </c>
      <c r="H21" s="26"/>
    </row>
    <row r="22" spans="1:8" s="148" customFormat="1" x14ac:dyDescent="0.25">
      <c r="A22" s="26"/>
      <c r="B22" s="26"/>
      <c r="C22" s="26"/>
      <c r="D22" s="26"/>
      <c r="E22" s="26"/>
      <c r="F22" s="26"/>
      <c r="G22" s="26"/>
      <c r="H22" s="26"/>
    </row>
    <row r="23" spans="1:8" s="148" customFormat="1" x14ac:dyDescent="0.25">
      <c r="A23" s="26"/>
      <c r="B23" s="26"/>
      <c r="C23" s="26"/>
      <c r="D23" s="26"/>
      <c r="E23" s="26"/>
      <c r="F23" s="26"/>
      <c r="G23" s="26"/>
      <c r="H23" s="26"/>
    </row>
    <row r="24" spans="1:8" s="148" customFormat="1" x14ac:dyDescent="0.25">
      <c r="A24" s="26"/>
      <c r="B24" s="26"/>
      <c r="C24" s="26"/>
      <c r="D24" s="26"/>
      <c r="E24" s="26"/>
      <c r="F24" s="26"/>
      <c r="G24" s="26"/>
      <c r="H24" s="26"/>
    </row>
    <row r="25" spans="1:8" s="148" customFormat="1" hidden="1" x14ac:dyDescent="0.25"/>
    <row r="26" spans="1:8" s="148" customFormat="1" hidden="1" x14ac:dyDescent="0.25"/>
    <row r="27" spans="1:8" s="148" customFormat="1" hidden="1" x14ac:dyDescent="0.25"/>
    <row r="28" spans="1:8" s="148" customFormat="1" ht="14.45" hidden="1" customHeight="1" x14ac:dyDescent="0.25"/>
    <row r="29" spans="1:8" s="148" customFormat="1" ht="14.45" hidden="1" customHeight="1" x14ac:dyDescent="0.25"/>
    <row r="30" spans="1:8" s="148" customFormat="1" ht="15" hidden="1" customHeight="1" x14ac:dyDescent="0.25"/>
    <row r="31" spans="1:8" s="148" customFormat="1" ht="15" hidden="1" customHeight="1" x14ac:dyDescent="0.25"/>
    <row r="32" spans="1:8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s="148" customFormat="1" hidden="1" x14ac:dyDescent="0.25"/>
    <row r="103" s="148" customFormat="1" hidden="1" x14ac:dyDescent="0.25"/>
    <row r="104" s="148" customFormat="1" hidden="1" x14ac:dyDescent="0.25"/>
    <row r="105" s="148" customFormat="1" hidden="1" x14ac:dyDescent="0.25"/>
    <row r="106" s="148" customFormat="1" hidden="1" x14ac:dyDescent="0.25"/>
    <row r="107" s="148" customFormat="1" hidden="1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Birkerød Vandforsyning Amba</v>
      </c>
      <c r="B1" s="162"/>
      <c r="C1" s="162"/>
      <c r="D1" s="162"/>
      <c r="E1" s="162"/>
    </row>
    <row r="2" spans="1:5" x14ac:dyDescent="0.25">
      <c r="A2" s="1" t="str">
        <f>'1. Forside'!A2</f>
        <v>V021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121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133917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116666.66666666669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investeringer'!F19</f>
        <v>148008.25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45432.833333333314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35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Birkerød Vandforsyning Amba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V021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120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200</v>
      </c>
      <c r="C8" s="30">
        <v>2015</v>
      </c>
      <c r="D8" s="31">
        <v>30</v>
      </c>
      <c r="E8" s="32">
        <v>230000</v>
      </c>
      <c r="F8" s="45">
        <f>E8/D8</f>
        <v>7666.666666666667</v>
      </c>
      <c r="G8" s="35" t="s">
        <v>0</v>
      </c>
      <c r="H8" s="26"/>
    </row>
    <row r="9" spans="1:8" s="148" customFormat="1" x14ac:dyDescent="0.25">
      <c r="A9" s="26"/>
      <c r="B9" s="29" t="s">
        <v>201</v>
      </c>
      <c r="C9" s="30">
        <v>2015</v>
      </c>
      <c r="D9" s="31">
        <v>50</v>
      </c>
      <c r="E9" s="32">
        <v>60000</v>
      </c>
      <c r="F9" s="45">
        <f t="shared" ref="F9:F30" si="0">E9/D9</f>
        <v>1200</v>
      </c>
      <c r="G9" s="35" t="s">
        <v>0</v>
      </c>
      <c r="H9" s="26"/>
    </row>
    <row r="10" spans="1:8" s="148" customFormat="1" x14ac:dyDescent="0.25">
      <c r="A10" s="26"/>
      <c r="B10" s="29" t="s">
        <v>202</v>
      </c>
      <c r="C10" s="30">
        <v>2015</v>
      </c>
      <c r="D10" s="31">
        <v>50</v>
      </c>
      <c r="E10" s="32">
        <v>100000</v>
      </c>
      <c r="F10" s="45">
        <f t="shared" si="0"/>
        <v>2000</v>
      </c>
      <c r="G10" s="35" t="s">
        <v>0</v>
      </c>
      <c r="H10" s="26"/>
    </row>
    <row r="11" spans="1:8" s="148" customFormat="1" x14ac:dyDescent="0.25">
      <c r="A11" s="26"/>
      <c r="B11" s="29" t="s">
        <v>203</v>
      </c>
      <c r="C11" s="30">
        <v>2015</v>
      </c>
      <c r="D11" s="31">
        <v>50</v>
      </c>
      <c r="E11" s="32">
        <v>150000</v>
      </c>
      <c r="F11" s="45">
        <f t="shared" si="0"/>
        <v>3000</v>
      </c>
      <c r="G11" s="35" t="s">
        <v>0</v>
      </c>
      <c r="H11" s="26"/>
    </row>
    <row r="12" spans="1:8" s="148" customFormat="1" x14ac:dyDescent="0.25">
      <c r="A12" s="26"/>
      <c r="B12" s="29" t="s">
        <v>191</v>
      </c>
      <c r="C12" s="30">
        <v>2015</v>
      </c>
      <c r="D12" s="31">
        <v>10</v>
      </c>
      <c r="E12" s="32">
        <v>320000</v>
      </c>
      <c r="F12" s="45">
        <f t="shared" si="0"/>
        <v>32000</v>
      </c>
      <c r="G12" s="35" t="s">
        <v>0</v>
      </c>
      <c r="H12" s="26"/>
    </row>
    <row r="13" spans="1:8" s="148" customFormat="1" x14ac:dyDescent="0.25">
      <c r="A13" s="26"/>
      <c r="B13" s="29" t="s">
        <v>189</v>
      </c>
      <c r="C13" s="30">
        <v>2015</v>
      </c>
      <c r="D13" s="31">
        <v>50</v>
      </c>
      <c r="E13" s="32">
        <v>170000</v>
      </c>
      <c r="F13" s="45">
        <f t="shared" si="0"/>
        <v>3400</v>
      </c>
      <c r="G13" s="35" t="s">
        <v>0</v>
      </c>
      <c r="H13" s="26"/>
    </row>
    <row r="14" spans="1:8" s="148" customFormat="1" x14ac:dyDescent="0.25">
      <c r="A14" s="26"/>
      <c r="B14" s="29" t="s">
        <v>204</v>
      </c>
      <c r="C14" s="30">
        <v>2015</v>
      </c>
      <c r="D14" s="31">
        <v>75</v>
      </c>
      <c r="E14" s="32">
        <v>100000</v>
      </c>
      <c r="F14" s="45">
        <f t="shared" si="0"/>
        <v>1333.3333333333333</v>
      </c>
      <c r="G14" s="35" t="s">
        <v>0</v>
      </c>
      <c r="H14" s="26"/>
    </row>
    <row r="15" spans="1:8" s="148" customFormat="1" x14ac:dyDescent="0.25">
      <c r="A15" s="26"/>
      <c r="B15" s="29" t="s">
        <v>192</v>
      </c>
      <c r="C15" s="30">
        <v>2015</v>
      </c>
      <c r="D15" s="31">
        <v>75</v>
      </c>
      <c r="E15" s="32">
        <v>100000</v>
      </c>
      <c r="F15" s="45">
        <f t="shared" si="0"/>
        <v>1333.3333333333333</v>
      </c>
      <c r="G15" s="35" t="s">
        <v>0</v>
      </c>
      <c r="H15" s="26"/>
    </row>
    <row r="16" spans="1:8" s="148" customFormat="1" x14ac:dyDescent="0.25">
      <c r="A16" s="26"/>
      <c r="B16" s="29" t="s">
        <v>205</v>
      </c>
      <c r="C16" s="30">
        <v>2015</v>
      </c>
      <c r="D16" s="31">
        <v>25</v>
      </c>
      <c r="E16" s="32">
        <v>250000</v>
      </c>
      <c r="F16" s="45">
        <f t="shared" si="0"/>
        <v>10000</v>
      </c>
      <c r="G16" s="35" t="s">
        <v>0</v>
      </c>
      <c r="H16" s="26"/>
    </row>
    <row r="17" spans="1:8" s="148" customFormat="1" x14ac:dyDescent="0.25">
      <c r="A17" s="26"/>
      <c r="B17" s="29" t="s">
        <v>206</v>
      </c>
      <c r="C17" s="30">
        <v>2015</v>
      </c>
      <c r="D17" s="31">
        <v>15</v>
      </c>
      <c r="E17" s="32">
        <v>260000</v>
      </c>
      <c r="F17" s="45">
        <f t="shared" si="0"/>
        <v>17333.333333333332</v>
      </c>
      <c r="G17" s="35" t="s">
        <v>0</v>
      </c>
      <c r="H17" s="26"/>
    </row>
    <row r="18" spans="1:8" s="148" customFormat="1" x14ac:dyDescent="0.25">
      <c r="A18" s="26"/>
      <c r="B18" s="29" t="s">
        <v>185</v>
      </c>
      <c r="C18" s="30">
        <v>2015</v>
      </c>
      <c r="D18" s="31">
        <v>8</v>
      </c>
      <c r="E18" s="32">
        <v>150000</v>
      </c>
      <c r="F18" s="45">
        <f t="shared" si="0"/>
        <v>18750</v>
      </c>
      <c r="G18" s="35" t="s">
        <v>0</v>
      </c>
      <c r="H18" s="26"/>
    </row>
    <row r="19" spans="1:8" s="148" customFormat="1" x14ac:dyDescent="0.25">
      <c r="A19" s="26"/>
      <c r="B19" s="29" t="s">
        <v>197</v>
      </c>
      <c r="C19" s="30">
        <v>2015</v>
      </c>
      <c r="D19" s="31">
        <v>5</v>
      </c>
      <c r="E19" s="32">
        <v>200000</v>
      </c>
      <c r="F19" s="45">
        <f t="shared" si="0"/>
        <v>40000</v>
      </c>
      <c r="G19" s="35" t="s">
        <v>0</v>
      </c>
      <c r="H19" s="26"/>
    </row>
    <row r="20" spans="1:8" s="148" customFormat="1" x14ac:dyDescent="0.25">
      <c r="A20" s="26"/>
      <c r="B20" s="29" t="s">
        <v>180</v>
      </c>
      <c r="C20" s="30">
        <v>2015</v>
      </c>
      <c r="D20" s="31">
        <v>75</v>
      </c>
      <c r="E20" s="32">
        <v>750000</v>
      </c>
      <c r="F20" s="45">
        <f t="shared" si="0"/>
        <v>10000</v>
      </c>
      <c r="G20" s="35" t="s">
        <v>0</v>
      </c>
      <c r="H20" s="26"/>
    </row>
    <row r="21" spans="1:8" s="148" customFormat="1" x14ac:dyDescent="0.25">
      <c r="A21" s="26"/>
      <c r="B21" s="29" t="s">
        <v>183</v>
      </c>
      <c r="C21" s="30">
        <v>2015</v>
      </c>
      <c r="D21" s="31">
        <v>75</v>
      </c>
      <c r="E21" s="32">
        <v>1374110</v>
      </c>
      <c r="F21" s="45">
        <f t="shared" si="0"/>
        <v>18321.466666666667</v>
      </c>
      <c r="G21" s="35" t="s">
        <v>0</v>
      </c>
      <c r="H21" s="26"/>
    </row>
    <row r="22" spans="1:8" s="148" customFormat="1" x14ac:dyDescent="0.25">
      <c r="A22" s="26"/>
      <c r="B22" s="29" t="s">
        <v>184</v>
      </c>
      <c r="C22" s="30">
        <v>2015</v>
      </c>
      <c r="D22" s="31">
        <v>75</v>
      </c>
      <c r="E22" s="32">
        <v>954890</v>
      </c>
      <c r="F22" s="45">
        <f t="shared" si="0"/>
        <v>12731.866666666667</v>
      </c>
      <c r="G22" s="35" t="s">
        <v>0</v>
      </c>
      <c r="H22" s="26"/>
    </row>
    <row r="23" spans="1:8" s="148" customFormat="1" x14ac:dyDescent="0.25">
      <c r="A23" s="26"/>
      <c r="B23" s="29" t="s">
        <v>200</v>
      </c>
      <c r="C23" s="30">
        <v>2016</v>
      </c>
      <c r="D23" s="31">
        <v>30</v>
      </c>
      <c r="E23" s="32">
        <v>450000</v>
      </c>
      <c r="F23" s="45">
        <f t="shared" si="0"/>
        <v>15000</v>
      </c>
      <c r="G23" s="35" t="s">
        <v>0</v>
      </c>
      <c r="H23" s="26"/>
    </row>
    <row r="24" spans="1:8" s="148" customFormat="1" x14ac:dyDescent="0.25">
      <c r="A24" s="26"/>
      <c r="B24" s="29" t="s">
        <v>187</v>
      </c>
      <c r="C24" s="30">
        <v>2016</v>
      </c>
      <c r="D24" s="31">
        <v>10</v>
      </c>
      <c r="E24" s="32">
        <v>100000</v>
      </c>
      <c r="F24" s="45">
        <f t="shared" si="0"/>
        <v>10000</v>
      </c>
      <c r="G24" s="35" t="s">
        <v>0</v>
      </c>
      <c r="H24" s="26"/>
    </row>
    <row r="25" spans="1:8" s="148" customFormat="1" x14ac:dyDescent="0.25">
      <c r="A25" s="26"/>
      <c r="B25" s="29" t="s">
        <v>207</v>
      </c>
      <c r="C25" s="30">
        <v>2016</v>
      </c>
      <c r="D25" s="31">
        <v>10</v>
      </c>
      <c r="E25" s="32">
        <v>450000</v>
      </c>
      <c r="F25" s="45">
        <f t="shared" si="0"/>
        <v>45000</v>
      </c>
      <c r="G25" s="35" t="s">
        <v>0</v>
      </c>
      <c r="H25" s="26"/>
    </row>
    <row r="26" spans="1:8" s="148" customFormat="1" x14ac:dyDescent="0.25">
      <c r="A26" s="26"/>
      <c r="B26" s="29" t="s">
        <v>193</v>
      </c>
      <c r="C26" s="30">
        <v>2016</v>
      </c>
      <c r="D26" s="31">
        <v>25</v>
      </c>
      <c r="E26" s="32">
        <v>100000</v>
      </c>
      <c r="F26" s="45">
        <f t="shared" si="0"/>
        <v>4000</v>
      </c>
      <c r="G26" s="35" t="s">
        <v>0</v>
      </c>
      <c r="H26" s="26"/>
    </row>
    <row r="27" spans="1:8" s="148" customFormat="1" x14ac:dyDescent="0.25">
      <c r="A27" s="26"/>
      <c r="B27" s="29" t="s">
        <v>193</v>
      </c>
      <c r="C27" s="30">
        <v>2016</v>
      </c>
      <c r="D27" s="31">
        <v>25</v>
      </c>
      <c r="E27" s="32">
        <v>100000</v>
      </c>
      <c r="F27" s="45">
        <f t="shared" si="0"/>
        <v>4000</v>
      </c>
      <c r="G27" s="35" t="s">
        <v>0</v>
      </c>
      <c r="H27" s="26"/>
    </row>
    <row r="28" spans="1:8" s="148" customFormat="1" x14ac:dyDescent="0.25">
      <c r="A28" s="26"/>
      <c r="B28" s="29" t="s">
        <v>180</v>
      </c>
      <c r="C28" s="30">
        <v>2016</v>
      </c>
      <c r="D28" s="31">
        <v>75</v>
      </c>
      <c r="E28" s="32">
        <v>750000</v>
      </c>
      <c r="F28" s="45">
        <f t="shared" si="0"/>
        <v>10000</v>
      </c>
      <c r="G28" s="35" t="s">
        <v>0</v>
      </c>
      <c r="H28" s="26"/>
    </row>
    <row r="29" spans="1:8" s="148" customFormat="1" x14ac:dyDescent="0.25">
      <c r="A29" s="26"/>
      <c r="B29" s="29" t="s">
        <v>183</v>
      </c>
      <c r="C29" s="30">
        <v>2016</v>
      </c>
      <c r="D29" s="31">
        <v>75</v>
      </c>
      <c r="E29" s="32">
        <v>1350000</v>
      </c>
      <c r="F29" s="45">
        <f t="shared" si="0"/>
        <v>18000</v>
      </c>
      <c r="G29" s="35" t="s">
        <v>0</v>
      </c>
      <c r="H29" s="26"/>
    </row>
    <row r="30" spans="1:8" s="148" customFormat="1" x14ac:dyDescent="0.25">
      <c r="A30" s="26"/>
      <c r="B30" s="29" t="s">
        <v>184</v>
      </c>
      <c r="C30" s="30">
        <v>2016</v>
      </c>
      <c r="D30" s="31">
        <v>75</v>
      </c>
      <c r="E30" s="32">
        <v>900000</v>
      </c>
      <c r="F30" s="45">
        <f t="shared" si="0"/>
        <v>12000</v>
      </c>
      <c r="G30" s="35" t="s">
        <v>0</v>
      </c>
      <c r="H30" s="26"/>
    </row>
    <row r="31" spans="1:8" s="148" customFormat="1" x14ac:dyDescent="0.25">
      <c r="A31" s="26"/>
      <c r="B31" s="109" t="s">
        <v>72</v>
      </c>
      <c r="C31" s="165"/>
      <c r="D31" s="166"/>
      <c r="E31" s="167"/>
      <c r="F31" s="46">
        <f>SUMIF(C8:C30,"2015",F8:F30)</f>
        <v>179070.00000000003</v>
      </c>
      <c r="G31" s="47" t="s">
        <v>0</v>
      </c>
      <c r="H31" s="26"/>
    </row>
    <row r="32" spans="1:8" s="148" customFormat="1" x14ac:dyDescent="0.25">
      <c r="A32" s="26"/>
      <c r="B32" s="107" t="s">
        <v>130</v>
      </c>
      <c r="C32" s="168"/>
      <c r="D32" s="169"/>
      <c r="E32" s="170"/>
      <c r="F32" s="46">
        <f>SUMIF(C8:C30,"2016",F8:F30)</f>
        <v>118000</v>
      </c>
      <c r="G32" s="47" t="s">
        <v>0</v>
      </c>
      <c r="H32" s="26"/>
    </row>
    <row r="33" spans="1:8" s="148" customFormat="1" x14ac:dyDescent="0.25">
      <c r="A33" s="26"/>
      <c r="B33" s="50" t="s">
        <v>36</v>
      </c>
      <c r="C33" s="171"/>
      <c r="D33" s="172"/>
      <c r="E33" s="172"/>
      <c r="F33" s="48">
        <f>F31+F32</f>
        <v>297070</v>
      </c>
      <c r="G33" s="49" t="s">
        <v>0</v>
      </c>
      <c r="H33" s="26"/>
    </row>
    <row r="34" spans="1:8" s="148" customFormat="1" x14ac:dyDescent="0.25">
      <c r="A34" s="26"/>
      <c r="B34" s="26"/>
      <c r="C34" s="164"/>
      <c r="D34" s="26"/>
      <c r="E34" s="26"/>
      <c r="F34" s="26"/>
      <c r="G34" s="26"/>
      <c r="H34" s="26"/>
    </row>
    <row r="35" spans="1:8" s="148" customFormat="1" x14ac:dyDescent="0.25">
      <c r="A35" s="26"/>
      <c r="B35" s="26"/>
      <c r="C35" s="164"/>
      <c r="D35" s="26"/>
      <c r="E35" s="26"/>
      <c r="F35" s="26"/>
      <c r="G35" s="26"/>
      <c r="H35" s="26"/>
    </row>
    <row r="36" spans="1:8" s="148" customFormat="1" x14ac:dyDescent="0.25">
      <c r="A36" s="26"/>
      <c r="B36" s="26"/>
      <c r="C36" s="164"/>
      <c r="D36" s="26"/>
      <c r="E36" s="26"/>
      <c r="F36" s="173"/>
      <c r="G36" s="173"/>
      <c r="H36" s="26"/>
    </row>
    <row r="37" spans="1:8" s="148" customFormat="1" hidden="1" x14ac:dyDescent="0.25">
      <c r="C37" s="174"/>
    </row>
    <row r="38" spans="1:8" s="148" customFormat="1" hidden="1" x14ac:dyDescent="0.25">
      <c r="C38" s="174"/>
    </row>
    <row r="39" spans="1:8" s="148" customFormat="1" hidden="1" x14ac:dyDescent="0.25">
      <c r="C39" s="174"/>
    </row>
    <row r="40" spans="1:8" s="148" customFormat="1" hidden="1" x14ac:dyDescent="0.25">
      <c r="C40" s="174"/>
    </row>
    <row r="41" spans="1:8" s="148" customFormat="1" hidden="1" x14ac:dyDescent="0.25">
      <c r="C41" s="174"/>
    </row>
    <row r="42" spans="1:8" s="148" customFormat="1" hidden="1" x14ac:dyDescent="0.25">
      <c r="C42" s="174"/>
    </row>
    <row r="43" spans="1:8" s="148" customFormat="1" hidden="1" x14ac:dyDescent="0.25">
      <c r="C43" s="174"/>
    </row>
    <row r="44" spans="1:8" s="148" customFormat="1" hidden="1" x14ac:dyDescent="0.25">
      <c r="C44" s="174"/>
    </row>
    <row r="45" spans="1:8" s="148" customFormat="1" hidden="1" x14ac:dyDescent="0.25">
      <c r="C45" s="174"/>
    </row>
    <row r="46" spans="1:8" s="148" customFormat="1" hidden="1" x14ac:dyDescent="0.25">
      <c r="C46" s="174"/>
    </row>
    <row r="47" spans="1:8" s="148" customFormat="1" hidden="1" x14ac:dyDescent="0.25">
      <c r="C47" s="174"/>
    </row>
    <row r="48" spans="1:8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t="12" hidden="1" customHeight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s="148" customFormat="1" hidden="1" x14ac:dyDescent="0.25">
      <c r="C117" s="174"/>
    </row>
    <row r="118" spans="3:3" s="148" customFormat="1" hidden="1" x14ac:dyDescent="0.25">
      <c r="C118" s="174"/>
    </row>
    <row r="119" spans="3:3" s="148" customFormat="1" hidden="1" x14ac:dyDescent="0.25">
      <c r="C119" s="174"/>
    </row>
    <row r="120" spans="3:3" s="148" customFormat="1" hidden="1" x14ac:dyDescent="0.25">
      <c r="C120" s="174"/>
    </row>
    <row r="121" spans="3:3" s="148" customFormat="1" hidden="1" x14ac:dyDescent="0.25">
      <c r="C121" s="174"/>
    </row>
    <row r="122" spans="3:3" s="148" customFormat="1" hidden="1" x14ac:dyDescent="0.25">
      <c r="C122" s="174"/>
    </row>
    <row r="123" spans="3:3" s="148" customFormat="1" hidden="1" x14ac:dyDescent="0.25">
      <c r="C123" s="174"/>
    </row>
    <row r="124" spans="3:3" s="148" customFormat="1" hidden="1" x14ac:dyDescent="0.25">
      <c r="C124" s="174"/>
    </row>
    <row r="125" spans="3:3" s="148" customFormat="1" hidden="1" x14ac:dyDescent="0.25">
      <c r="C125" s="174"/>
    </row>
    <row r="126" spans="3:3" s="148" customFormat="1" hidden="1" x14ac:dyDescent="0.25">
      <c r="C126" s="174"/>
    </row>
    <row r="127" spans="3:3" s="148" customFormat="1" hidden="1" x14ac:dyDescent="0.25">
      <c r="C127" s="174"/>
    </row>
    <row r="128" spans="3:3" s="148" customFormat="1" hidden="1" x14ac:dyDescent="0.25">
      <c r="C128" s="174"/>
    </row>
    <row r="129" spans="3:3" s="148" customFormat="1" hidden="1" x14ac:dyDescent="0.25">
      <c r="C129" s="174"/>
    </row>
    <row r="130" spans="3:3" s="148" customFormat="1" hidden="1" x14ac:dyDescent="0.25">
      <c r="C130" s="174"/>
    </row>
    <row r="131" spans="3:3" s="148" customFormat="1" hidden="1" x14ac:dyDescent="0.25">
      <c r="C131" s="174"/>
    </row>
    <row r="132" spans="3:3" s="148" customFormat="1" hidden="1" x14ac:dyDescent="0.25">
      <c r="C132" s="174"/>
    </row>
    <row r="133" spans="3:3" x14ac:dyDescent="0.25"/>
    <row r="134" spans="3:3" x14ac:dyDescent="0.25"/>
    <row r="135" spans="3:3" x14ac:dyDescent="0.25"/>
    <row r="136" spans="3:3" x14ac:dyDescent="0.25"/>
    <row r="137" spans="3:3" x14ac:dyDescent="0.25"/>
    <row r="138" spans="3:3" x14ac:dyDescent="0.25"/>
    <row r="139" spans="3:3" x14ac:dyDescent="0.25"/>
    <row r="140" spans="3:3" x14ac:dyDescent="0.25"/>
    <row r="141" spans="3:3" x14ac:dyDescent="0.25"/>
    <row r="142" spans="3:3" x14ac:dyDescent="0.25"/>
    <row r="143" spans="3:3" x14ac:dyDescent="0.25"/>
    <row r="144" spans="3:3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Birkerød Vandforsyning Amba</v>
      </c>
      <c r="B1" s="56"/>
      <c r="C1" s="56"/>
      <c r="D1" s="176"/>
      <c r="E1" s="56"/>
    </row>
    <row r="2" spans="1:5" x14ac:dyDescent="0.25">
      <c r="A2" s="220" t="str">
        <f>'1. Forside'!A2</f>
        <v>V021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119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33000</v>
      </c>
      <c r="D7" s="181" t="s">
        <v>0</v>
      </c>
      <c r="E7" s="56"/>
    </row>
    <row r="8" spans="1:5" x14ac:dyDescent="0.25">
      <c r="A8" s="56"/>
      <c r="B8" s="206" t="s">
        <v>198</v>
      </c>
      <c r="C8" s="51">
        <v>41000</v>
      </c>
      <c r="D8" s="181" t="s">
        <v>0</v>
      </c>
      <c r="E8" s="56"/>
    </row>
    <row r="9" spans="1:5" x14ac:dyDescent="0.25">
      <c r="A9" s="56"/>
      <c r="B9" s="206" t="s">
        <v>199</v>
      </c>
      <c r="C9" s="51">
        <v>250000</v>
      </c>
      <c r="D9" s="181" t="s">
        <v>0</v>
      </c>
      <c r="E9" s="56"/>
    </row>
    <row r="10" spans="1:5" x14ac:dyDescent="0.25">
      <c r="A10" s="56"/>
      <c r="B10" s="54" t="s">
        <v>35</v>
      </c>
      <c r="C10" s="55">
        <f>SUM(C7:C9)</f>
        <v>324000</v>
      </c>
      <c r="D10" s="54" t="s">
        <v>0</v>
      </c>
      <c r="E10" s="56"/>
    </row>
    <row r="11" spans="1:5" x14ac:dyDescent="0.25">
      <c r="A11" s="56"/>
      <c r="B11" s="56"/>
      <c r="C11" s="56"/>
      <c r="D11" s="176"/>
      <c r="E11" s="56"/>
    </row>
    <row r="12" spans="1:5" x14ac:dyDescent="0.25">
      <c r="A12" s="56"/>
      <c r="B12" s="56"/>
      <c r="C12" s="56"/>
      <c r="D12" s="176"/>
      <c r="E12" s="56"/>
    </row>
    <row r="13" spans="1:5" ht="25.5" customHeight="1" x14ac:dyDescent="0.25">
      <c r="A13" s="56"/>
      <c r="B13" s="205" t="s">
        <v>214</v>
      </c>
      <c r="C13" s="178"/>
      <c r="D13" s="179"/>
      <c r="E13" s="56"/>
    </row>
    <row r="14" spans="1:5" x14ac:dyDescent="0.25">
      <c r="A14" s="56"/>
      <c r="B14" s="53" t="s">
        <v>215</v>
      </c>
      <c r="C14" s="180">
        <v>7087006</v>
      </c>
      <c r="D14" s="181" t="s">
        <v>0</v>
      </c>
      <c r="E14" s="56"/>
    </row>
    <row r="15" spans="1:5" x14ac:dyDescent="0.25">
      <c r="A15" s="56"/>
      <c r="B15" s="54" t="s">
        <v>35</v>
      </c>
      <c r="C15" s="55">
        <f>C14</f>
        <v>7087006</v>
      </c>
      <c r="D15" s="54" t="s">
        <v>0</v>
      </c>
      <c r="E15" s="56"/>
    </row>
    <row r="16" spans="1:5" x14ac:dyDescent="0.25">
      <c r="A16" s="56"/>
      <c r="B16" s="56"/>
      <c r="C16" s="56"/>
      <c r="D16" s="176"/>
      <c r="E16" s="56"/>
    </row>
    <row r="17" spans="1:5" x14ac:dyDescent="0.25">
      <c r="A17" s="56"/>
      <c r="B17" s="56"/>
      <c r="C17" s="56"/>
      <c r="D17" s="176"/>
      <c r="E17" s="56"/>
    </row>
    <row r="18" spans="1:5" ht="38.25" customHeight="1" x14ac:dyDescent="0.25">
      <c r="A18" s="56"/>
      <c r="B18" s="261" t="s">
        <v>140</v>
      </c>
      <c r="C18" s="262"/>
      <c r="D18" s="263"/>
      <c r="E18" s="56"/>
    </row>
    <row r="19" spans="1:5" x14ac:dyDescent="0.25">
      <c r="A19" s="56"/>
      <c r="B19" s="53" t="s">
        <v>70</v>
      </c>
      <c r="C19" s="51">
        <v>26000</v>
      </c>
      <c r="D19" s="181" t="s">
        <v>0</v>
      </c>
      <c r="E19" s="56"/>
    </row>
    <row r="20" spans="1:5" x14ac:dyDescent="0.25">
      <c r="A20" s="56"/>
      <c r="B20" s="53" t="s">
        <v>14</v>
      </c>
      <c r="C20" s="51">
        <v>21000</v>
      </c>
      <c r="D20" s="181" t="s">
        <v>0</v>
      </c>
      <c r="E20" s="56"/>
    </row>
    <row r="21" spans="1:5" x14ac:dyDescent="0.25">
      <c r="A21" s="56"/>
      <c r="B21" s="54" t="s">
        <v>35</v>
      </c>
      <c r="C21" s="55">
        <f>SUM(C19:C20)</f>
        <v>47000</v>
      </c>
      <c r="D21" s="54" t="s">
        <v>0</v>
      </c>
      <c r="E21" s="56"/>
    </row>
    <row r="22" spans="1:5" x14ac:dyDescent="0.25">
      <c r="A22" s="56"/>
      <c r="B22" s="56"/>
      <c r="C22" s="182"/>
      <c r="D22" s="183"/>
      <c r="E22" s="56"/>
    </row>
    <row r="23" spans="1:5" x14ac:dyDescent="0.25">
      <c r="A23" s="56"/>
      <c r="B23" s="56"/>
      <c r="C23" s="182"/>
      <c r="D23" s="183"/>
      <c r="E23" s="56"/>
    </row>
    <row r="24" spans="1:5" ht="42" customHeight="1" x14ac:dyDescent="0.25">
      <c r="A24" s="56"/>
      <c r="B24" s="264" t="s">
        <v>141</v>
      </c>
      <c r="C24" s="265"/>
      <c r="D24" s="266"/>
      <c r="E24" s="56"/>
    </row>
    <row r="25" spans="1:5" x14ac:dyDescent="0.25">
      <c r="A25" s="56"/>
      <c r="B25" s="108" t="s">
        <v>142</v>
      </c>
      <c r="C25" s="19">
        <v>7516024</v>
      </c>
      <c r="D25" s="58" t="s">
        <v>0</v>
      </c>
      <c r="E25" s="56"/>
    </row>
    <row r="26" spans="1:5" x14ac:dyDescent="0.25">
      <c r="A26" s="56"/>
      <c r="B26" s="108" t="s">
        <v>143</v>
      </c>
      <c r="C26" s="40">
        <v>7189500</v>
      </c>
      <c r="D26" s="58" t="s">
        <v>0</v>
      </c>
      <c r="E26" s="56"/>
    </row>
    <row r="27" spans="1:5" x14ac:dyDescent="0.25">
      <c r="A27" s="56"/>
      <c r="B27" s="28" t="s">
        <v>144</v>
      </c>
      <c r="C27" s="55">
        <f>C25-C26</f>
        <v>326524</v>
      </c>
      <c r="D27" s="28" t="s">
        <v>0</v>
      </c>
      <c r="E27" s="56"/>
    </row>
    <row r="28" spans="1:5" x14ac:dyDescent="0.25">
      <c r="A28" s="56"/>
      <c r="B28" s="56"/>
      <c r="C28" s="56"/>
      <c r="D28" s="176"/>
      <c r="E28" s="56"/>
    </row>
    <row r="29" spans="1:5" x14ac:dyDescent="0.25">
      <c r="A29" s="56"/>
      <c r="B29" s="56"/>
      <c r="C29" s="56"/>
      <c r="D29" s="176"/>
      <c r="E29" s="56"/>
    </row>
    <row r="30" spans="1:5" x14ac:dyDescent="0.25">
      <c r="A30" s="56"/>
      <c r="B30" s="56"/>
      <c r="C30" s="56"/>
      <c r="D30" s="176"/>
      <c r="E30" s="56"/>
    </row>
    <row r="31" spans="1:5" hidden="1" x14ac:dyDescent="0.25"/>
    <row r="32" spans="1:5" hidden="1" x14ac:dyDescent="0.25"/>
    <row r="33" spans="1:5" hidden="1" x14ac:dyDescent="0.25"/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>
      <c r="A38" s="185"/>
      <c r="B38" s="185"/>
      <c r="C38" s="185"/>
      <c r="D38" s="186"/>
      <c r="E38" s="185"/>
    </row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8:D18"/>
    <mergeCell ref="B24:D24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2015-05-11T13:46:52Z</cp:lastPrinted>
  <dcterms:created xsi:type="dcterms:W3CDTF">2014-01-17T08:54:17Z</dcterms:created>
  <dcterms:modified xsi:type="dcterms:W3CDTF">2015-10-01T11:10:08Z</dcterms:modified>
</cp:coreProperties>
</file>