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F10" i="7" l="1"/>
  <c r="C26" i="19" l="1"/>
  <c r="C17" i="19"/>
  <c r="A1" i="12" l="1"/>
  <c r="A2" i="15"/>
  <c r="A2" i="16"/>
  <c r="A1" i="16"/>
  <c r="A1" i="4"/>
  <c r="A1" i="7"/>
  <c r="A1" i="17"/>
  <c r="A1" i="11"/>
  <c r="A1" i="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9" i="7" s="1"/>
  <c r="F9" i="2" l="1"/>
  <c r="C9" i="10" s="1"/>
  <c r="C15" i="11" l="1"/>
  <c r="C28" i="8" s="1"/>
  <c r="C14" i="4"/>
  <c r="C26" i="8" s="1"/>
  <c r="C25" i="3"/>
  <c r="C24" i="8" s="1"/>
  <c r="F11" i="7"/>
  <c r="C18" i="8" s="1"/>
  <c r="C19" i="3"/>
  <c r="C23" i="8" s="1"/>
  <c r="C8" i="3"/>
  <c r="C21" i="8" s="1"/>
  <c r="C8" i="4"/>
  <c r="C25" i="8" s="1"/>
  <c r="C10" i="10"/>
  <c r="C17" i="8" s="1"/>
  <c r="F1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<sst xmlns="http://schemas.openxmlformats.org/spreadsheetml/2006/main" count="346" uniqueCount="189">
  <si>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</si>
  <si>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</si>
  <si>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</si>
  <si>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</si>
  <si>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</si>
  <si>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</si>
  <si>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</si>
  <si>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</si>
  <si>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</si>
  <si>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</si>
  <si>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</si>
  <si>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</si>
  <si>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</si>
  <si>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</si>
  <si>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</si>
  <si>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</si>
  <si>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</si>
  <si>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</si>
  <si>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</si>
  <si>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</si>
  <si>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</si>
  <si>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</si>
  <si>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</si>
  <si>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</si>
  <si>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</si>
  <si>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</si>
  <si>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</si>
  <si>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</si>
  <si>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</si>
  <si>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</si>
  <si>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</si>
  <si>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</si>
  <si>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</si>
  <si>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</si>
  <si>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</si>
  <si>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</si>
  <si>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</si>
  <si>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</si>
  <si>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</si>
  <si>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</si>
  <si>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</si>
  <si>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</si>
  <si>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</si>
  <si>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</si>
  <si>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</si>
  <si>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</si>
  <si>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</si>
  <si>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</si>
  <si>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</si>
  <si>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</si>
  <si>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</si>
  <si>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</si>
  <si>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</si>
  <si>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</si>
  <si>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</si>
  <si>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</si>
  <si>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</si>
  <si>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</si>
  <si>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</si>
  <si>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</si>
  <si>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</si>
  <si>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</si>
  <si>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</si>
  <si>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</si>
  <si>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</si>
  <si>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</si>
  <si>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</si>
  <si>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</si>
  <si>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</si>
  <si>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</si>
  <si>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</si>
  <si>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</si>
  <si>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</si>
  <si>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</si>
  <si>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</si>
  <si>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</si>
  <si>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</si>
  <si>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</si>
  <si>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</si>
  <si>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</si>
  <si>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</si>
  <si>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</si>
  <si>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</si>
  <si>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</si>
  <si>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</si>
  <si>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</si>
  <si>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</si>
  <si>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</si>
  <si>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</si>
  <si>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</si>
  <si>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</si>
  <si>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</si>
  <si>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</si>
  <si>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</si>
  <si>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</si>
  <si>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</si>
  <si>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</si>
  <si>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</si>
  <si>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</si>
  <si>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</si>
  <si>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</si>
  <si>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</si>
  <si>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</si>
  <si>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</si>
  <si>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</si>
  <si>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</si>
  <si>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</si>
  <si>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</si>
  <si>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</si>
  <si>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</si>
  <si>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</si>
  <si>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</si>
  <si>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</si>
  <si>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</si>
  <si>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</si>
  <si>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</si>
  <si>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</si>
  <si>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</si>
  <si>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</si>
  <si>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</si>
  <si>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</si>
  <si>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</si>
  <si>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</si>
  <si>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</si>
  <si>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</si>
  <si>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</si>
  <si>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</si>
  <si>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</si>
  <si>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</si>
  <si>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</si>
  <si>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</si>
  <si>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</si>
  <si>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</si>
  <si>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</si>
  <si>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</si>
  <si>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</si>
  <si>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</si>
  <si>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</si>
  <si>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</si>
  <si>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</si>
  <si>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</si>
  <si>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</si>
  <si>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</si>
  <si>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</si>
  <si>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</si>
  <si>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</si>
  <si>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</si>
  <si>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</si>
  <si>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</si>
  <si>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</si>
  <si>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</si>
  <si>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</si>
  <si>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</si>
  <si>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</si>
  <si>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</si>
  <si>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</si>
  <si>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</si>
  <si>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</si>
  <si>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</si>
  <si>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</si>
  <si>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</si>
  <si>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</si>
  <si>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</si>
  <si>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</si>
  <si>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</si>
  <si>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</si>
  <si>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</si>
  <si>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</si>
  <si>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</si>
  <si>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</si>
  <si>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</si>
  <si>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</si>
  <si>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</si>
  <si>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</si>
  <si>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</si>
  <si>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</si>
  <si>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</si>
  <si>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</si>
  <si>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</si>
  <si>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</si>
  <si>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</si>
  <si>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</si>
  <si>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</si>
  <si>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Instrumenter (flowmåler+tryk transducer+alarmer)</t>
  </si>
  <si>
    <t>2014</t>
  </si>
  <si>
    <t>10</t>
  </si>
  <si>
    <t>Ø110 mm &lt; Ledningsnet ≤ Ø 250 mm</t>
  </si>
  <si>
    <t>Bjøvlund Vandværk</t>
  </si>
  <si>
    <t>V023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</si>
</sst>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Bjøvlund Vandværk</v>
      </c>
      <c r="B1" s="56"/>
      <c r="C1" s="56"/>
      <c r="D1" s="56"/>
      <c r="E1" s="56"/>
    </row>
    <row r="2" spans="1:5" x14ac:dyDescent="0.25">
      <c r="A2" s="220" t="str">
        <f>'1. Forside'!A2</f>
        <v>V023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Bjøvlund Vandværk</v>
      </c>
      <c r="B1" s="26"/>
      <c r="C1" s="26"/>
      <c r="D1" s="26"/>
      <c r="E1" s="26"/>
    </row>
    <row r="2" spans="1:5" x14ac:dyDescent="0.25">
      <c r="A2" s="221" t="str">
        <f>'1. Forside'!A2</f>
        <v>V023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35000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-35000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-56350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-49600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-6750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Bjøvlund Vandværk</v>
      </c>
      <c r="B1" s="26"/>
      <c r="C1" s="26"/>
      <c r="D1" s="26"/>
      <c r="E1" s="26"/>
    </row>
    <row r="2" spans="1:5" x14ac:dyDescent="0.25">
      <c r="A2" s="221" t="str">
        <f>'1. Forside'!A2</f>
        <v>V023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-2547190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-1262901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-1284289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-256857.8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Bjøvlund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1349215.0840081559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828752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19378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28520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33667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910317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-17607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-60090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-77697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832620</v>
      </c>
      <c r="D27" s="79" t="s">
        <v>0</v>
      </c>
      <c r="E27" s="10">
        <f>IF(C27&lt;0,0,-C27)</f>
        <v>-832620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90981</v>
      </c>
      <c r="D29" s="79" t="s">
        <v>0</v>
      </c>
      <c r="E29" s="10">
        <f>-C29</f>
        <v>-90981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1058722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1058722</v>
      </c>
      <c r="D36" s="79" t="s">
        <v>0</v>
      </c>
      <c r="E36" s="10">
        <f>-C36</f>
        <v>-1058722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-633107.91599184414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Bjøvlund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V023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189389</v>
      </c>
      <c r="F7" s="222" t="s">
        <v>0</v>
      </c>
      <c r="G7" s="223">
        <v>90981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90981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/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189389</v>
      </c>
      <c r="F11" s="226" t="s">
        <v>0</v>
      </c>
      <c r="G11" s="55">
        <f>E11+G7-G8-G9</f>
        <v>189389</v>
      </c>
      <c r="H11" s="226" t="s">
        <v>0</v>
      </c>
      <c r="I11" s="55">
        <f>G11+I7-I8-I9</f>
        <v>189389</v>
      </c>
      <c r="J11" s="226" t="s">
        <v>0</v>
      </c>
      <c r="K11" s="55">
        <f>K7-K8-K9+K10+I11</f>
        <v>189389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Bjøvlund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861005.12376286928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-3271.8194702989031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857733.30429257033</v>
      </c>
      <c r="D13" s="79" t="s">
        <v>0</v>
      </c>
      <c r="E13" s="6">
        <f>C13</f>
        <v>857733.30429257033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828752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investeringer'!F11</f>
        <v>44721.7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-3145.6000000000004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investeringer'!F11</f>
        <v>8000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878328.1</v>
      </c>
      <c r="D19" s="79" t="s">
        <v>0</v>
      </c>
      <c r="E19" s="8">
        <f>C19</f>
        <v>878328.1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9470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1020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-35000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-6750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1740</v>
      </c>
      <c r="D29" s="79" t="s">
        <v>0</v>
      </c>
      <c r="E29" s="6">
        <f>C29</f>
        <v>1740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-256857.8</v>
      </c>
      <c r="D31" s="79" t="s">
        <v>0</v>
      </c>
      <c r="E31" s="10">
        <f>C31</f>
        <v>-256857.8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-633107.91599184414</v>
      </c>
      <c r="D33" s="79" t="s">
        <v>0</v>
      </c>
      <c r="E33" s="12">
        <f>C33</f>
        <v>-633107.91599184414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847835.68830072624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468461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1.8098319567706302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1.8098319567706302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Bjøvlund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V023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861005.12376286928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861005.12376286928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861005.12376286928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-3271.8194702989031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Bjøvlund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773871.40523806692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857733.30429257033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861005.12376286928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Bjøvlund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38268211.51088535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828752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828752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Bjøvlund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17607</v>
      </c>
      <c r="F8" s="34">
        <f t="shared" ref="F8" si="0">E8/D8</f>
        <v>1760.7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1760.7</v>
      </c>
      <c r="G9" s="37" t="s">
        <v>0</v>
      </c>
      <c r="H9" s="26"/>
    </row>
    <row r="10" spans="1:8" s="148" customFormat="1" x14ac:dyDescent="0.25">
      <c r="A10" s="26"/>
      <c r="B10" s="107" t="s">
        <v>133</v>
      </c>
      <c r="C10" s="159"/>
      <c r="D10" s="159"/>
      <c r="E10" s="159"/>
      <c r="F10" s="66">
        <v>42961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44721.7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Bjøvlund Vandværk</v>
      </c>
      <c r="B1" s="162"/>
      <c r="C1" s="162"/>
      <c r="D1" s="162"/>
      <c r="E1" s="162"/>
    </row>
    <row r="2" spans="1:5" x14ac:dyDescent="0.25">
      <c r="A2" s="1" t="str">
        <f>'1. Forside'!A2</f>
        <v>V023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6667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investeringer'!F9</f>
        <v>1760.7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-3145.6000000000004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Bjøvlund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186</v>
      </c>
      <c r="C8" s="30">
        <v>2015</v>
      </c>
      <c r="D8" s="31">
        <v>75</v>
      </c>
      <c r="E8" s="32">
        <v>600000</v>
      </c>
      <c r="F8" s="45">
        <f>E8/D8</f>
        <v>8000</v>
      </c>
      <c r="G8" s="35" t="s">
        <v>0</v>
      </c>
      <c r="H8" s="26"/>
    </row>
    <row r="9" spans="1:8" s="148" customFormat="1" x14ac:dyDescent="0.25">
      <c r="A9" s="26"/>
      <c r="B9" s="109" t="s">
        <v>72</v>
      </c>
      <c r="C9" s="165"/>
      <c r="D9" s="166"/>
      <c r="E9" s="167"/>
      <c r="F9" s="46">
        <f>SUMIF(C8:C8,"2015",F8:F8)</f>
        <v>8000</v>
      </c>
      <c r="G9" s="47" t="s">
        <v>0</v>
      </c>
      <c r="H9" s="26"/>
    </row>
    <row r="10" spans="1:8" s="148" customFormat="1" x14ac:dyDescent="0.25">
      <c r="A10" s="26"/>
      <c r="B10" s="107" t="s">
        <v>131</v>
      </c>
      <c r="C10" s="168"/>
      <c r="D10" s="169"/>
      <c r="E10" s="170"/>
      <c r="F10" s="46">
        <f>SUMIF(C8:C8,"2016",F8:F8)</f>
        <v>0</v>
      </c>
      <c r="G10" s="47" t="s">
        <v>0</v>
      </c>
      <c r="H10" s="26"/>
    </row>
    <row r="11" spans="1:8" s="148" customFormat="1" x14ac:dyDescent="0.25">
      <c r="A11" s="26"/>
      <c r="B11" s="50" t="s">
        <v>36</v>
      </c>
      <c r="C11" s="171"/>
      <c r="D11" s="172"/>
      <c r="E11" s="172"/>
      <c r="F11" s="48">
        <f>F9+F10</f>
        <v>8000</v>
      </c>
      <c r="G11" s="49" t="s">
        <v>0</v>
      </c>
      <c r="H11" s="26"/>
    </row>
    <row r="12" spans="1:8" s="148" customFormat="1" x14ac:dyDescent="0.25">
      <c r="A12" s="26"/>
      <c r="B12" s="26"/>
      <c r="C12" s="164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173"/>
      <c r="G14" s="173"/>
      <c r="H14" s="26"/>
    </row>
    <row r="15" spans="1:8" s="148" customFormat="1" hidden="1" x14ac:dyDescent="0.25">
      <c r="C15" s="174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t="12" hidden="1" customHeight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x14ac:dyDescent="0.25"/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Bjøvlund Vandværk</v>
      </c>
      <c r="B1" s="56"/>
      <c r="C1" s="56"/>
      <c r="D1" s="176"/>
      <c r="E1" s="56"/>
    </row>
    <row r="2" spans="1:5" x14ac:dyDescent="0.25">
      <c r="A2" s="220" t="str">
        <f>'1. Forside'!A2</f>
        <v>V023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141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1920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7550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9470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142</v>
      </c>
      <c r="C22" s="265"/>
      <c r="D22" s="266"/>
      <c r="E22" s="56"/>
    </row>
    <row r="23" spans="1:5" x14ac:dyDescent="0.25">
      <c r="A23" s="56"/>
      <c r="B23" s="108" t="s">
        <v>143</v>
      </c>
      <c r="C23" s="19">
        <v>42420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41400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1020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2015-08-13T10:51:56Z</dcterms:modified>
</cp:coreProperties>
</file>