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420" yWindow="225" windowWidth="22155" windowHeight="1471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 s="1"/>
  <c r="F15" i="11" l="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16" i="11"/>
  <c r="F10" i="11"/>
  <c r="E15" i="2"/>
  <c r="G15" i="2" s="1"/>
  <c r="G12" i="9"/>
  <c r="G14" i="9" s="1"/>
  <c r="G9" i="9"/>
  <c r="G11" i="9" s="1"/>
  <c r="G12" i="7"/>
  <c r="E9" i="2" s="1"/>
  <c r="E23" i="2"/>
  <c r="G23" i="2" s="1"/>
  <c r="E19" i="2"/>
  <c r="E10" i="2"/>
  <c r="F17" i="11" l="1"/>
  <c r="G29" i="12" s="1"/>
  <c r="G30" i="12" s="1"/>
  <c r="E20" i="2" s="1"/>
  <c r="E21" i="2" s="1"/>
  <c r="G21" i="2" s="1"/>
  <c r="E28" i="13"/>
  <c r="G28" i="13" s="1"/>
  <c r="G9" i="8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<sst xmlns="http://schemas.openxmlformats.org/spreadsheetml/2006/main" count="213" uniqueCount="115">
  <si>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</si>
  <si>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</si>
  <si>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</si>
  <si>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</si>
  <si>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</si>
  <si>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</si>
  <si>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</si>
  <si>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</si>
  <si>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</si>
  <si>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</si>
  <si>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</si>
  <si>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</si>
  <si>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</si>
  <si>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</si>
  <si>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</si>
  <si>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</si>
  <si>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</si>
  <si>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</si>
  <si>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</si>
  <si>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</si>
  <si>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</si>
  <si>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</si>
  <si>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</si>
  <si>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</si>
  <si>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</si>
  <si>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</si>
  <si>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</si>
  <si>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</si>
  <si>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</si>
  <si>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</si>
  <si>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</si>
  <si>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</si>
  <si>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</si>
  <si>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</si>
  <si>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</si>
  <si>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</si>
  <si>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</si>
  <si>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</si>
  <si>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</si>
  <si>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</si>
  <si>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</si>
  <si>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</si>
  <si>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</si>
  <si>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</si>
  <si>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</si>
  <si>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</si>
  <si>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</si>
  <si>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</si>
  <si>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</si>
  <si>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</si>
  <si>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</si>
  <si>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</si>
  <si>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</si>
  <si>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</si>
  <si>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</si>
  <si>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</si>
  <si>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</si>
  <si>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</si>
  <si>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</si>
  <si>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</si>
  <si>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</si>
  <si>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</si>
  <si>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</si>
  <si>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</si>
  <si>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</si>
  <si>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</si>
  <si>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</si>
  <si>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</si>
  <si>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</si>
  <si>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</si>
  <si>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</si>
  <si>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</si>
  <si>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</si>
  <si>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</si>
  <si>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</si>
  <si>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</si>
  <si>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</si>
  <si>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</si>
  <si>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</si>
  <si>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</si>
  <si>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</si>
  <si>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</si>
  <si>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</si>
  <si>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</si>
  <si>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</si>
  <si>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</si>
  <si>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</si>
  <si>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</si>
  <si>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</si>
  <si>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</si>
  <si>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</si>
  <si>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</si>
  <si>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</si>
  <si>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</si>
  <si>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</si>
  <si>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</si>
  <si>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</si>
  <si>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</si>
  <si>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</si>
  <si>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</si>
  <si>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</si>
  <si>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</si>
  <si>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</si>
  <si>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</si>
  <si>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</si>
  <si>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Pumpestationer m. overbygning (&lt; 20 m2), SRO</t>
  </si>
  <si>
    <t>Software</t>
  </si>
  <si>
    <t>Strømpeforing Ø 200 mm &lt; Ledningsnet ≤ Ø 500 mm</t>
  </si>
  <si>
    <t>Jordbassin Klasse B</t>
  </si>
  <si>
    <t>Jordbassin Klasse A</t>
  </si>
  <si>
    <t>Pumpeinstallation Miljøklasse A (300-600 l/s) - Mek/EL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</si>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</sst>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5" t="s">
        <v>114</v>
      </c>
      <c r="C3" s="75"/>
      <c r="D3" s="75"/>
      <c r="E3" s="75"/>
      <c r="F3" s="75"/>
      <c r="G3" s="75"/>
      <c r="H3" s="75"/>
      <c r="I3" s="20"/>
    </row>
    <row r="4" spans="1:9" ht="15" customHeight="1" x14ac:dyDescent="0.25">
      <c r="A4" s="20"/>
      <c r="B4" s="75"/>
      <c r="C4" s="75"/>
      <c r="D4" s="75"/>
      <c r="E4" s="75"/>
      <c r="F4" s="75"/>
      <c r="G4" s="75"/>
      <c r="H4" s="7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9" t="s">
        <v>103</v>
      </c>
      <c r="C8" s="90"/>
      <c r="D8" s="90"/>
      <c r="E8" s="90"/>
      <c r="F8" s="90"/>
      <c r="G8" s="90"/>
      <c r="H8" s="91"/>
      <c r="I8" s="20"/>
    </row>
    <row r="9" spans="1:9" ht="30" customHeight="1" x14ac:dyDescent="0.25">
      <c r="A9" s="20"/>
      <c r="B9" s="76" t="s">
        <v>28</v>
      </c>
      <c r="C9" s="77"/>
      <c r="D9" s="78"/>
      <c r="E9" s="27">
        <f>'Fane 3. Grundlag'!G12</f>
        <v>52810716.600288071</v>
      </c>
      <c r="F9" s="28" t="s">
        <v>4</v>
      </c>
      <c r="G9" s="29"/>
      <c r="H9" s="30"/>
      <c r="I9" s="20"/>
    </row>
    <row r="10" spans="1:9" x14ac:dyDescent="0.25">
      <c r="A10" s="20"/>
      <c r="B10" s="85" t="s">
        <v>91</v>
      </c>
      <c r="C10" s="80"/>
      <c r="D10" s="81"/>
      <c r="E10" s="31">
        <f>'Fane 3. Grundlag'!G11</f>
        <v>16850440.010561816</v>
      </c>
      <c r="F10" s="28" t="s">
        <v>4</v>
      </c>
      <c r="G10" s="32"/>
      <c r="H10" s="33"/>
      <c r="I10" s="20"/>
    </row>
    <row r="11" spans="1:9" x14ac:dyDescent="0.25">
      <c r="A11" s="20"/>
      <c r="B11" s="79" t="s">
        <v>22</v>
      </c>
      <c r="C11" s="80"/>
      <c r="D11" s="81"/>
      <c r="E11" s="31">
        <f>'Fane 4. Individuelt eff.krav'!G11</f>
        <v>719205.5317945251</v>
      </c>
      <c r="F11" s="28" t="s">
        <v>4</v>
      </c>
      <c r="G11" s="34"/>
      <c r="H11" s="33"/>
      <c r="I11" s="20"/>
    </row>
    <row r="12" spans="1:9" x14ac:dyDescent="0.25">
      <c r="A12" s="20"/>
      <c r="B12" s="79" t="s">
        <v>23</v>
      </c>
      <c r="C12" s="80"/>
      <c r="D12" s="81"/>
      <c r="E12" s="31">
        <f>'Fane 5. Generelt eff.krav'!G15</f>
        <v>397754.94871931686</v>
      </c>
      <c r="F12" s="28" t="s">
        <v>4</v>
      </c>
      <c r="G12" s="35"/>
      <c r="H12" s="36"/>
      <c r="I12" s="20"/>
    </row>
    <row r="13" spans="1:9" x14ac:dyDescent="0.25">
      <c r="A13" s="20"/>
      <c r="B13" s="86" t="s">
        <v>37</v>
      </c>
      <c r="C13" s="87"/>
      <c r="D13" s="88"/>
      <c r="E13" s="37">
        <f>$E$9-$E$11-$E$12</f>
        <v>51693756.11977423</v>
      </c>
      <c r="F13" s="38" t="s">
        <v>4</v>
      </c>
      <c r="G13" s="37">
        <f>E13</f>
        <v>51693756.11977423</v>
      </c>
      <c r="H13" s="38" t="s">
        <v>4</v>
      </c>
      <c r="I13" s="20"/>
    </row>
    <row r="14" spans="1:9" x14ac:dyDescent="0.25">
      <c r="A14" s="20"/>
      <c r="B14" s="89" t="s">
        <v>29</v>
      </c>
      <c r="C14" s="90"/>
      <c r="D14" s="90"/>
      <c r="E14" s="90"/>
      <c r="F14" s="90"/>
      <c r="G14" s="90"/>
      <c r="H14" s="91"/>
      <c r="I14" s="20"/>
    </row>
    <row r="15" spans="1:9" x14ac:dyDescent="0.25">
      <c r="A15" s="20"/>
      <c r="B15" s="82" t="s">
        <v>102</v>
      </c>
      <c r="C15" s="83"/>
      <c r="D15" s="84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89" t="s">
        <v>25</v>
      </c>
      <c r="C16" s="90"/>
      <c r="D16" s="90"/>
      <c r="E16" s="90"/>
      <c r="F16" s="90"/>
      <c r="G16" s="90"/>
      <c r="H16" s="91"/>
      <c r="I16" s="20"/>
    </row>
    <row r="17" spans="1:9" x14ac:dyDescent="0.25">
      <c r="A17" s="20"/>
      <c r="B17" s="76" t="s">
        <v>32</v>
      </c>
      <c r="C17" s="77"/>
      <c r="D17" s="78"/>
      <c r="E17" s="31">
        <f>'Fane 8. Korrektion af PL2015'!G11</f>
        <v>-70313</v>
      </c>
      <c r="F17" s="28" t="s">
        <v>4</v>
      </c>
      <c r="G17" s="39"/>
      <c r="H17" s="30"/>
      <c r="I17" s="20"/>
    </row>
    <row r="18" spans="1:9" x14ac:dyDescent="0.25">
      <c r="A18" s="20"/>
      <c r="B18" s="76" t="s">
        <v>33</v>
      </c>
      <c r="C18" s="77"/>
      <c r="D18" s="78"/>
      <c r="E18" s="31">
        <f>'Fane 8. Korrektion af PL2015'!G17</f>
        <v>189964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6" t="s">
        <v>92</v>
      </c>
      <c r="C19" s="77"/>
      <c r="D19" s="78"/>
      <c r="E19" s="31">
        <f>'Fane 8. Korrektion af PL2015'!G23</f>
        <v>-182255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6" t="s">
        <v>34</v>
      </c>
      <c r="C20" s="77"/>
      <c r="D20" s="78"/>
      <c r="E20" s="31">
        <f>'Fane 8. Korrektion af PL2015'!G30</f>
        <v>-76842.439999999944</v>
      </c>
      <c r="F20" s="28" t="s">
        <v>4</v>
      </c>
      <c r="G20" s="35"/>
      <c r="H20" s="36"/>
      <c r="I20" s="20"/>
    </row>
    <row r="21" spans="1:9" x14ac:dyDescent="0.25">
      <c r="A21" s="20"/>
      <c r="B21" s="82" t="s">
        <v>35</v>
      </c>
      <c r="C21" s="83"/>
      <c r="D21" s="84"/>
      <c r="E21" s="37">
        <f>SUM(E17:E20)</f>
        <v>-139446.43999999994</v>
      </c>
      <c r="F21" s="38" t="s">
        <v>4</v>
      </c>
      <c r="G21" s="37">
        <f>E21</f>
        <v>-139446.43999999994</v>
      </c>
      <c r="H21" s="38" t="s">
        <v>4</v>
      </c>
      <c r="I21" s="20"/>
    </row>
    <row r="22" spans="1:9" x14ac:dyDescent="0.25">
      <c r="A22" s="20"/>
      <c r="B22" s="89" t="s">
        <v>30</v>
      </c>
      <c r="C22" s="90"/>
      <c r="D22" s="90"/>
      <c r="E22" s="90"/>
      <c r="F22" s="90"/>
      <c r="G22" s="90"/>
      <c r="H22" s="91"/>
      <c r="I22" s="20"/>
    </row>
    <row r="23" spans="1:9" x14ac:dyDescent="0.25">
      <c r="A23" s="20"/>
      <c r="B23" s="82" t="s">
        <v>31</v>
      </c>
      <c r="C23" s="83"/>
      <c r="D23" s="84"/>
      <c r="E23" s="37">
        <f>'Fane 9. Kontrol af PL2015'!G36</f>
        <v>1409632</v>
      </c>
      <c r="F23" s="38" t="s">
        <v>4</v>
      </c>
      <c r="G23" s="37">
        <f>E23</f>
        <v>1409632</v>
      </c>
      <c r="H23" s="38" t="s">
        <v>4</v>
      </c>
      <c r="I23" s="20"/>
    </row>
    <row r="24" spans="1:9" x14ac:dyDescent="0.25">
      <c r="A24" s="20"/>
      <c r="B24" s="89" t="s">
        <v>36</v>
      </c>
      <c r="C24" s="90"/>
      <c r="D24" s="90"/>
      <c r="E24" s="90"/>
      <c r="F24" s="91"/>
      <c r="G24" s="40">
        <f>G13+G15+G21+G23</f>
        <v>52963941.679774232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5" t="s">
        <v>9</v>
      </c>
      <c r="C3" s="75"/>
      <c r="D3" s="75"/>
      <c r="E3" s="75"/>
      <c r="F3" s="75"/>
      <c r="G3" s="75"/>
      <c r="H3" s="75"/>
      <c r="I3" s="20"/>
    </row>
    <row r="4" spans="1:9" ht="15" customHeight="1" x14ac:dyDescent="0.25">
      <c r="A4" s="20"/>
      <c r="B4" s="75"/>
      <c r="C4" s="75"/>
      <c r="D4" s="75"/>
      <c r="E4" s="75"/>
      <c r="F4" s="75"/>
      <c r="G4" s="75"/>
      <c r="H4" s="7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9" t="s">
        <v>38</v>
      </c>
      <c r="C8" s="90"/>
      <c r="D8" s="90"/>
      <c r="E8" s="90"/>
      <c r="F8" s="90"/>
      <c r="G8" s="90"/>
      <c r="H8" s="91"/>
      <c r="I8" s="20"/>
    </row>
    <row r="9" spans="1:9" x14ac:dyDescent="0.25">
      <c r="A9" s="20"/>
      <c r="B9" s="79" t="s">
        <v>93</v>
      </c>
      <c r="C9" s="80"/>
      <c r="D9" s="80"/>
      <c r="E9" s="80"/>
      <c r="F9" s="81"/>
      <c r="G9" s="46">
        <v>6469397.4085144885</v>
      </c>
      <c r="H9" s="42" t="s">
        <v>4</v>
      </c>
      <c r="I9" s="20"/>
    </row>
    <row r="10" spans="1:9" x14ac:dyDescent="0.25">
      <c r="A10" s="20"/>
      <c r="B10" s="79" t="s">
        <v>94</v>
      </c>
      <c r="C10" s="80"/>
      <c r="D10" s="80"/>
      <c r="E10" s="80"/>
      <c r="F10" s="81"/>
      <c r="G10" s="46">
        <v>29490879.181211762</v>
      </c>
      <c r="H10" s="42" t="s">
        <v>4</v>
      </c>
      <c r="I10" s="20"/>
    </row>
    <row r="11" spans="1:9" x14ac:dyDescent="0.25">
      <c r="A11" s="20"/>
      <c r="B11" s="79" t="s">
        <v>95</v>
      </c>
      <c r="C11" s="80"/>
      <c r="D11" s="80"/>
      <c r="E11" s="80"/>
      <c r="F11" s="81"/>
      <c r="G11" s="46">
        <v>16850440.010561816</v>
      </c>
      <c r="H11" s="42" t="s">
        <v>4</v>
      </c>
      <c r="I11" s="20"/>
    </row>
    <row r="12" spans="1:9" x14ac:dyDescent="0.25">
      <c r="A12" s="20"/>
      <c r="B12" s="89" t="s">
        <v>38</v>
      </c>
      <c r="C12" s="90"/>
      <c r="D12" s="90"/>
      <c r="E12" s="90"/>
      <c r="F12" s="91"/>
      <c r="G12" s="40">
        <f>SUM(G9:G11)</f>
        <v>52810716.600288071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35960276.589726254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2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719205.5317945251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6469397.4085144885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129387.94817028978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29490879.181211762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268367.00054902706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397754.94871931686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1974468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1974468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10</v>
      </c>
      <c r="E10" s="46">
        <v>40480</v>
      </c>
      <c r="F10" s="10">
        <f>E10/D10</f>
        <v>4048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5</v>
      </c>
      <c r="E11" s="46">
        <v>1057207</v>
      </c>
      <c r="F11" s="10">
        <f t="shared" ref="F11:F16" si="0">E11/D11</f>
        <v>211441.4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50</v>
      </c>
      <c r="E12" s="46">
        <v>3480976</v>
      </c>
      <c r="F12" s="10">
        <f t="shared" si="0"/>
        <v>69619.520000000004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50</v>
      </c>
      <c r="E13" s="46">
        <v>2443032</v>
      </c>
      <c r="F13" s="10">
        <f t="shared" si="0"/>
        <v>48860.639999999999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50</v>
      </c>
      <c r="E14" s="46">
        <v>1019416</v>
      </c>
      <c r="F14" s="10">
        <f t="shared" si="0"/>
        <v>20388.32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20</v>
      </c>
      <c r="E15" s="46">
        <v>158962</v>
      </c>
      <c r="F15" s="10">
        <f>E15/D15</f>
        <v>7948.1</v>
      </c>
      <c r="G15" s="3" t="s">
        <v>4</v>
      </c>
      <c r="H15" s="1"/>
    </row>
    <row r="16" spans="1:8" x14ac:dyDescent="0.25">
      <c r="A16" s="1"/>
      <c r="B16" s="50" t="s">
        <v>108</v>
      </c>
      <c r="C16" s="47">
        <v>2015</v>
      </c>
      <c r="D16" s="47">
        <v>50</v>
      </c>
      <c r="E16" s="46">
        <v>14322190</v>
      </c>
      <c r="F16" s="10">
        <f t="shared" si="0"/>
        <v>286443.8</v>
      </c>
      <c r="G16" s="3" t="s">
        <v>4</v>
      </c>
      <c r="H16" s="1"/>
    </row>
    <row r="17" spans="1:8" x14ac:dyDescent="0.25">
      <c r="A17" s="1"/>
      <c r="B17" s="93" t="s">
        <v>111</v>
      </c>
      <c r="C17" s="94"/>
      <c r="D17" s="94"/>
      <c r="E17" s="95"/>
      <c r="F17" s="18">
        <f>SUM(F10:F16)</f>
        <v>648749.78</v>
      </c>
      <c r="G17" s="8" t="s">
        <v>4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</sheetData>
  <sheetProtection password="C6BD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16402924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16473237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-70313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289964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100000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189964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417745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600000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-182255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781489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592853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2015'!F17</f>
        <v>648749.78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-76842.439999999944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48898431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22056128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3457720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119511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1498707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27132066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28885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591000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619885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-2476123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-25255851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-19977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-27751951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0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112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113</v>
      </c>
      <c r="C32" s="114"/>
      <c r="D32" s="115"/>
      <c r="E32" s="46">
        <v>45687018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1801781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47488799</v>
      </c>
      <c r="F35" s="6" t="s">
        <v>4</v>
      </c>
      <c r="G35" s="17">
        <f>-E35</f>
        <v>-47488799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1409632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2016-12-13T11:05:59Z</dcterms:modified>
</cp:coreProperties>
</file>