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790" yWindow="435" windowWidth="24225" windowHeight="1248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E22" i="2" s="1"/>
  <c r="G10" i="9" l="1"/>
  <c r="G30" i="13"/>
  <c r="F21" i="11" l="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22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8" i="2"/>
  <c r="E10" i="2"/>
  <c r="F23" i="11" l="1"/>
  <c r="G29" i="12" s="1"/>
  <c r="E28" i="13"/>
  <c r="G28" i="13" s="1"/>
  <c r="G36" i="13" s="1"/>
  <c r="E24" i="2" s="1"/>
  <c r="G24" i="2" s="1"/>
  <c r="G9" i="8"/>
  <c r="G30" i="12"/>
  <c r="E20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<sst xmlns="http://schemas.openxmlformats.org/spreadsheetml/2006/main" count="234" uniqueCount="125">
  <si>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</si>
  <si>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</si>
  <si>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</si>
  <si>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</si>
  <si>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</si>
  <si>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</si>
  <si>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</si>
  <si>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</si>
  <si>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</si>
  <si>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</si>
  <si>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</si>
  <si>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</si>
  <si>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</si>
  <si>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</si>
  <si>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</si>
  <si>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</si>
  <si>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</si>
  <si>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</si>
  <si>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</si>
  <si>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</si>
  <si>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</si>
  <si>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</si>
  <si>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</si>
  <si>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</si>
  <si>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</si>
  <si>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</si>
  <si>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</si>
  <si>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</si>
  <si>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</si>
  <si>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</si>
  <si>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</si>
  <si>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</si>
  <si>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</si>
  <si>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</si>
  <si>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</si>
  <si>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</si>
  <si>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</si>
  <si>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</si>
  <si>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</si>
  <si>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</si>
  <si>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</si>
  <si>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</si>
  <si>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</si>
  <si>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</si>
  <si>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</si>
  <si>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</si>
  <si>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</si>
  <si>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</si>
  <si>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</si>
  <si>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</si>
  <si>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</si>
  <si>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</si>
  <si>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</si>
  <si>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</si>
  <si>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</si>
  <si>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</si>
  <si>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</si>
  <si>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</si>
  <si>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</si>
  <si>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</si>
  <si>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</si>
  <si>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</si>
  <si>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</si>
  <si>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</si>
  <si>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</si>
  <si>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</si>
  <si>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</si>
  <si>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</si>
  <si>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</si>
  <si>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</si>
  <si>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</si>
  <si>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</si>
  <si>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</si>
  <si>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</si>
  <si>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</si>
  <si>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</si>
  <si>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</si>
  <si>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</si>
  <si>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</si>
  <si>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</si>
  <si>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</si>
  <si>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</si>
  <si>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</si>
  <si>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</si>
  <si>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</si>
  <si>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</si>
  <si>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</si>
  <si>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</si>
  <si>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</si>
  <si>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</si>
  <si>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</si>
  <si>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</si>
  <si>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</si>
  <si>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</si>
  <si>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</si>
  <si>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</si>
  <si>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</si>
  <si>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</si>
  <si>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</si>
  <si>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</si>
  <si>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</si>
  <si>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</si>
  <si>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</si>
  <si>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</si>
  <si>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</si>
  <si>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Pumpestationer m. overbygning (&lt; 20 m2), SRO</t>
  </si>
  <si>
    <t>Jordbassin Klasse B</t>
  </si>
  <si>
    <t>Stik</t>
  </si>
  <si>
    <t>Strømpeforing Ø 200 mm &lt; Ledningsnet ≤ Ø 500 mm</t>
  </si>
  <si>
    <t>Pumpestationer i brønde (&lt; 6,25 m2), SRO</t>
  </si>
  <si>
    <t>Installationer "ingen eller faste riste" (mindre end 7 m2)</t>
  </si>
  <si>
    <t>Solcelleanlæg</t>
  </si>
  <si>
    <t>GIS</t>
  </si>
  <si>
    <t>Ø 500 mm &lt; Ledningsnet ≤ Ø 800 mm</t>
  </si>
  <si>
    <t>Forsinkelsesbassiner, lukkede med automatisk rensning og SRO Miljøklasse A (1.000-3.000 m3) - Konstruktioner</t>
  </si>
  <si>
    <t>Forsinkelsesbassiner, lukkede med automatisk rensning og SRO Miljøklasse A (1.000-3.000 m3) - Mek/EL</t>
  </si>
  <si>
    <t>Forsinkelsesbassiner, lukkede med automatisk rensning og SRO Miljøklasse A (1.000-3.000 m3) -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</si>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</sst>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166" fontId="8" fillId="10" borderId="1" xfId="0" applyNumberFormat="1" applyFont="1" applyFill="1" applyBorder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6" t="s">
        <v>10</v>
      </c>
      <c r="E6" s="56"/>
      <c r="F6" s="56"/>
      <c r="G6" s="56"/>
      <c r="H6" s="22"/>
      <c r="I6" s="20"/>
    </row>
    <row r="7" spans="1:9" ht="15" customHeight="1" x14ac:dyDescent="0.25">
      <c r="A7" s="20"/>
      <c r="B7" s="20"/>
      <c r="C7" s="22"/>
      <c r="D7" s="56"/>
      <c r="E7" s="56"/>
      <c r="F7" s="56"/>
      <c r="G7" s="56"/>
      <c r="H7" s="22"/>
      <c r="I7" s="20"/>
    </row>
    <row r="8" spans="1:9" ht="15.75" x14ac:dyDescent="0.25">
      <c r="A8" s="20"/>
      <c r="B8" s="20"/>
      <c r="C8" s="23"/>
      <c r="D8" s="64" t="s">
        <v>104</v>
      </c>
      <c r="E8" s="64"/>
      <c r="F8" s="64"/>
      <c r="G8" s="64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3" t="s">
        <v>11</v>
      </c>
      <c r="E11" s="63"/>
      <c r="F11" s="63"/>
      <c r="G11" s="63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4" t="s">
        <v>20</v>
      </c>
      <c r="E13" s="75"/>
      <c r="F13" s="75"/>
      <c r="G13" s="76"/>
      <c r="H13" s="20"/>
      <c r="I13" s="20"/>
    </row>
    <row r="14" spans="1:9" x14ac:dyDescent="0.25">
      <c r="A14" s="20"/>
      <c r="B14" s="20"/>
      <c r="C14" s="25" t="s">
        <v>13</v>
      </c>
      <c r="D14" s="65" t="s">
        <v>21</v>
      </c>
      <c r="E14" s="66"/>
      <c r="F14" s="66"/>
      <c r="G14" s="67"/>
      <c r="H14" s="20"/>
      <c r="I14" s="20"/>
    </row>
    <row r="15" spans="1:9" x14ac:dyDescent="0.25">
      <c r="A15" s="20"/>
      <c r="B15" s="20"/>
      <c r="C15" s="25" t="s">
        <v>14</v>
      </c>
      <c r="D15" s="68" t="s">
        <v>22</v>
      </c>
      <c r="E15" s="69"/>
      <c r="F15" s="69"/>
      <c r="G15" s="70"/>
      <c r="H15" s="20"/>
      <c r="I15" s="20"/>
    </row>
    <row r="16" spans="1:9" x14ac:dyDescent="0.25">
      <c r="A16" s="20"/>
      <c r="B16" s="20"/>
      <c r="C16" s="25" t="s">
        <v>15</v>
      </c>
      <c r="D16" s="68" t="s">
        <v>23</v>
      </c>
      <c r="E16" s="69"/>
      <c r="F16" s="69"/>
      <c r="G16" s="70"/>
      <c r="H16" s="20"/>
      <c r="I16" s="20"/>
    </row>
    <row r="17" spans="1:9" x14ac:dyDescent="0.25">
      <c r="A17" s="20"/>
      <c r="B17" s="20"/>
      <c r="C17" s="25" t="s">
        <v>16</v>
      </c>
      <c r="D17" s="71" t="s">
        <v>29</v>
      </c>
      <c r="E17" s="72"/>
      <c r="F17" s="72"/>
      <c r="G17" s="73"/>
      <c r="H17" s="20"/>
      <c r="I17" s="20"/>
    </row>
    <row r="18" spans="1:9" x14ac:dyDescent="0.25">
      <c r="A18" s="20"/>
      <c r="B18" s="20"/>
      <c r="C18" s="25" t="s">
        <v>17</v>
      </c>
      <c r="D18" s="57" t="s">
        <v>5</v>
      </c>
      <c r="E18" s="58"/>
      <c r="F18" s="58"/>
      <c r="G18" s="59"/>
      <c r="H18" s="20"/>
      <c r="I18" s="20"/>
    </row>
    <row r="19" spans="1:9" x14ac:dyDescent="0.25">
      <c r="A19" s="20"/>
      <c r="B19" s="20"/>
      <c r="C19" s="25" t="s">
        <v>18</v>
      </c>
      <c r="D19" s="57" t="s">
        <v>25</v>
      </c>
      <c r="E19" s="58"/>
      <c r="F19" s="58"/>
      <c r="G19" s="59"/>
      <c r="H19" s="20"/>
      <c r="I19" s="20"/>
    </row>
    <row r="20" spans="1:9" x14ac:dyDescent="0.25">
      <c r="A20" s="20"/>
      <c r="B20" s="20"/>
      <c r="C20" s="25" t="s">
        <v>19</v>
      </c>
      <c r="D20" s="60" t="s">
        <v>26</v>
      </c>
      <c r="E20" s="61"/>
      <c r="F20" s="61"/>
      <c r="G20" s="62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6" t="s">
        <v>120</v>
      </c>
      <c r="C3" s="86"/>
      <c r="D3" s="86"/>
      <c r="E3" s="86"/>
      <c r="F3" s="86"/>
      <c r="G3" s="86"/>
      <c r="H3" s="86"/>
      <c r="I3" s="20"/>
    </row>
    <row r="4" spans="1:9" ht="15" customHeight="1" x14ac:dyDescent="0.25">
      <c r="A4" s="20"/>
      <c r="B4" s="86"/>
      <c r="C4" s="86"/>
      <c r="D4" s="86"/>
      <c r="E4" s="86"/>
      <c r="F4" s="86"/>
      <c r="G4" s="86"/>
      <c r="H4" s="86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3" t="s">
        <v>103</v>
      </c>
      <c r="C8" s="84"/>
      <c r="D8" s="84"/>
      <c r="E8" s="84"/>
      <c r="F8" s="84"/>
      <c r="G8" s="84"/>
      <c r="H8" s="85"/>
      <c r="I8" s="20"/>
    </row>
    <row r="9" spans="1:9" ht="30" customHeight="1" x14ac:dyDescent="0.25">
      <c r="A9" s="20"/>
      <c r="B9" s="77" t="s">
        <v>28</v>
      </c>
      <c r="C9" s="78"/>
      <c r="D9" s="79"/>
      <c r="E9" s="27">
        <f>'Fane 3. Grundlag'!G12</f>
        <v>38156933.436944321</v>
      </c>
      <c r="F9" s="28" t="s">
        <v>4</v>
      </c>
      <c r="G9" s="29"/>
      <c r="H9" s="30"/>
      <c r="I9" s="20"/>
    </row>
    <row r="10" spans="1:9" x14ac:dyDescent="0.25">
      <c r="A10" s="20"/>
      <c r="B10" s="90" t="s">
        <v>91</v>
      </c>
      <c r="C10" s="88"/>
      <c r="D10" s="89"/>
      <c r="E10" s="31">
        <f>'Fane 3. Grundlag'!G11</f>
        <v>11557063.532700138</v>
      </c>
      <c r="F10" s="28" t="s">
        <v>4</v>
      </c>
      <c r="G10" s="32"/>
      <c r="H10" s="33"/>
      <c r="I10" s="20"/>
    </row>
    <row r="11" spans="1:9" x14ac:dyDescent="0.25">
      <c r="A11" s="20"/>
      <c r="B11" s="87" t="s">
        <v>22</v>
      </c>
      <c r="C11" s="88"/>
      <c r="D11" s="89"/>
      <c r="E11" s="31">
        <f>'Fane 4. Individuelt eff.krav'!G11</f>
        <v>431410.41506415536</v>
      </c>
      <c r="F11" s="28" t="s">
        <v>4</v>
      </c>
      <c r="G11" s="34"/>
      <c r="H11" s="33"/>
      <c r="I11" s="20"/>
    </row>
    <row r="12" spans="1:9" x14ac:dyDescent="0.25">
      <c r="A12" s="20"/>
      <c r="B12" s="87" t="s">
        <v>23</v>
      </c>
      <c r="C12" s="88"/>
      <c r="D12" s="89"/>
      <c r="E12" s="31">
        <f>'Fane 5. Generelt eff.krav'!G15</f>
        <v>316737.931628622</v>
      </c>
      <c r="F12" s="28" t="s">
        <v>4</v>
      </c>
      <c r="G12" s="35"/>
      <c r="H12" s="36"/>
      <c r="I12" s="20"/>
    </row>
    <row r="13" spans="1:9" x14ac:dyDescent="0.25">
      <c r="A13" s="20"/>
      <c r="B13" s="91" t="s">
        <v>37</v>
      </c>
      <c r="C13" s="92"/>
      <c r="D13" s="93"/>
      <c r="E13" s="37">
        <f>$E$9-$E$11-$E$12</f>
        <v>37408785.090251543</v>
      </c>
      <c r="F13" s="38" t="s">
        <v>4</v>
      </c>
      <c r="G13" s="37">
        <f>E13</f>
        <v>37408785.090251543</v>
      </c>
      <c r="H13" s="38" t="s">
        <v>4</v>
      </c>
      <c r="I13" s="20"/>
    </row>
    <row r="14" spans="1:9" x14ac:dyDescent="0.25">
      <c r="A14" s="20"/>
      <c r="B14" s="83" t="s">
        <v>29</v>
      </c>
      <c r="C14" s="84"/>
      <c r="D14" s="84"/>
      <c r="E14" s="84"/>
      <c r="F14" s="84"/>
      <c r="G14" s="84"/>
      <c r="H14" s="85"/>
      <c r="I14" s="20"/>
    </row>
    <row r="15" spans="1:9" x14ac:dyDescent="0.25">
      <c r="A15" s="20"/>
      <c r="B15" s="80" t="s">
        <v>102</v>
      </c>
      <c r="C15" s="81"/>
      <c r="D15" s="82"/>
      <c r="E15" s="37">
        <f>'Fane 6. Hist. over el. underdæk'!G13</f>
        <v>-3258500.75</v>
      </c>
      <c r="F15" s="38" t="s">
        <v>4</v>
      </c>
      <c r="G15" s="37">
        <f>E15</f>
        <v>-3258500.75</v>
      </c>
      <c r="H15" s="38" t="s">
        <v>4</v>
      </c>
      <c r="I15" s="20"/>
    </row>
    <row r="16" spans="1:9" x14ac:dyDescent="0.25">
      <c r="A16" s="20"/>
      <c r="B16" s="83" t="s">
        <v>25</v>
      </c>
      <c r="C16" s="84"/>
      <c r="D16" s="84"/>
      <c r="E16" s="84"/>
      <c r="F16" s="84"/>
      <c r="G16" s="84"/>
      <c r="H16" s="85"/>
      <c r="I16" s="20"/>
    </row>
    <row r="17" spans="1:9" x14ac:dyDescent="0.25">
      <c r="A17" s="20"/>
      <c r="B17" s="77" t="s">
        <v>32</v>
      </c>
      <c r="C17" s="78"/>
      <c r="D17" s="79"/>
      <c r="E17" s="31">
        <f>'Fane 8. Korrektion af PL2015'!G11</f>
        <v>-1328916</v>
      </c>
      <c r="F17" s="28" t="s">
        <v>4</v>
      </c>
      <c r="G17" s="39"/>
      <c r="H17" s="30"/>
      <c r="I17" s="20"/>
    </row>
    <row r="18" spans="1:9" x14ac:dyDescent="0.25">
      <c r="A18" s="20"/>
      <c r="B18" s="77" t="s">
        <v>33</v>
      </c>
      <c r="C18" s="78"/>
      <c r="D18" s="79"/>
      <c r="E18" s="31">
        <f>'Fane 8. Korrektion af PL2015'!G17</f>
        <v>678140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7" t="s">
        <v>92</v>
      </c>
      <c r="C19" s="78"/>
      <c r="D19" s="79"/>
      <c r="E19" s="31">
        <f>'Fane 8. Korrektion af PL2015'!G23</f>
        <v>-263078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7" t="s">
        <v>34</v>
      </c>
      <c r="C20" s="78"/>
      <c r="D20" s="79"/>
      <c r="E20" s="31">
        <f>'Fane 8. Korrektion af PL2015'!G30</f>
        <v>1543730.1066666665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94" t="s">
        <v>121</v>
      </c>
      <c r="C21" s="95"/>
      <c r="D21" s="96"/>
      <c r="E21" s="10">
        <f>'Fane 8. Korrektion af PL2015'!G36</f>
        <v>93430</v>
      </c>
      <c r="F21" s="54" t="s">
        <v>4</v>
      </c>
      <c r="G21" s="35"/>
      <c r="H21" s="36"/>
      <c r="I21" s="20"/>
    </row>
    <row r="22" spans="1:9" x14ac:dyDescent="0.25">
      <c r="A22" s="20"/>
      <c r="B22" s="80" t="s">
        <v>35</v>
      </c>
      <c r="C22" s="81"/>
      <c r="D22" s="82"/>
      <c r="E22" s="37">
        <f>SUM(E17:E21)</f>
        <v>723306.10666666646</v>
      </c>
      <c r="F22" s="38" t="s">
        <v>4</v>
      </c>
      <c r="G22" s="37">
        <f>E22</f>
        <v>723306.10666666646</v>
      </c>
      <c r="H22" s="38" t="s">
        <v>4</v>
      </c>
      <c r="I22" s="20"/>
    </row>
    <row r="23" spans="1:9" x14ac:dyDescent="0.25">
      <c r="A23" s="20"/>
      <c r="B23" s="83" t="s">
        <v>30</v>
      </c>
      <c r="C23" s="84"/>
      <c r="D23" s="84"/>
      <c r="E23" s="84"/>
      <c r="F23" s="84"/>
      <c r="G23" s="84"/>
      <c r="H23" s="85"/>
      <c r="I23" s="20"/>
    </row>
    <row r="24" spans="1:9" x14ac:dyDescent="0.25">
      <c r="A24" s="20"/>
      <c r="B24" s="80" t="s">
        <v>31</v>
      </c>
      <c r="C24" s="81"/>
      <c r="D24" s="82"/>
      <c r="E24" s="37">
        <f>'Fane 9. Kontrol af PL2015'!G36</f>
        <v>0</v>
      </c>
      <c r="F24" s="38" t="s">
        <v>4</v>
      </c>
      <c r="G24" s="37">
        <f>E24</f>
        <v>0</v>
      </c>
      <c r="H24" s="38" t="s">
        <v>4</v>
      </c>
      <c r="I24" s="20"/>
    </row>
    <row r="25" spans="1:9" x14ac:dyDescent="0.25">
      <c r="A25" s="20"/>
      <c r="B25" s="83" t="s">
        <v>36</v>
      </c>
      <c r="C25" s="84"/>
      <c r="D25" s="84"/>
      <c r="E25" s="84"/>
      <c r="F25" s="85"/>
      <c r="G25" s="40">
        <f>G13+G15+G22+G24</f>
        <v>34873590.446918212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1:D21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6" t="s">
        <v>9</v>
      </c>
      <c r="C3" s="86"/>
      <c r="D3" s="86"/>
      <c r="E3" s="86"/>
      <c r="F3" s="86"/>
      <c r="G3" s="86"/>
      <c r="H3" s="86"/>
      <c r="I3" s="20"/>
    </row>
    <row r="4" spans="1:9" ht="15" customHeight="1" x14ac:dyDescent="0.25">
      <c r="A4" s="20"/>
      <c r="B4" s="86"/>
      <c r="C4" s="86"/>
      <c r="D4" s="86"/>
      <c r="E4" s="86"/>
      <c r="F4" s="86"/>
      <c r="G4" s="86"/>
      <c r="H4" s="86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3" t="s">
        <v>38</v>
      </c>
      <c r="C8" s="84"/>
      <c r="D8" s="84"/>
      <c r="E8" s="84"/>
      <c r="F8" s="84"/>
      <c r="G8" s="84"/>
      <c r="H8" s="85"/>
      <c r="I8" s="20"/>
    </row>
    <row r="9" spans="1:9" x14ac:dyDescent="0.25">
      <c r="A9" s="20"/>
      <c r="B9" s="87" t="s">
        <v>93</v>
      </c>
      <c r="C9" s="88"/>
      <c r="D9" s="88"/>
      <c r="E9" s="88"/>
      <c r="F9" s="89"/>
      <c r="G9" s="46">
        <v>6851295</v>
      </c>
      <c r="H9" s="42" t="s">
        <v>4</v>
      </c>
      <c r="I9" s="20"/>
    </row>
    <row r="10" spans="1:9" x14ac:dyDescent="0.25">
      <c r="A10" s="20"/>
      <c r="B10" s="87" t="s">
        <v>94</v>
      </c>
      <c r="C10" s="88"/>
      <c r="D10" s="88"/>
      <c r="E10" s="88"/>
      <c r="F10" s="89"/>
      <c r="G10" s="46">
        <v>19748574.904244181</v>
      </c>
      <c r="H10" s="42" t="s">
        <v>4</v>
      </c>
      <c r="I10" s="20"/>
    </row>
    <row r="11" spans="1:9" x14ac:dyDescent="0.25">
      <c r="A11" s="20"/>
      <c r="B11" s="87" t="s">
        <v>95</v>
      </c>
      <c r="C11" s="88"/>
      <c r="D11" s="88"/>
      <c r="E11" s="88"/>
      <c r="F11" s="89"/>
      <c r="G11" s="46">
        <v>11557063.532700138</v>
      </c>
      <c r="H11" s="42" t="s">
        <v>4</v>
      </c>
      <c r="I11" s="20"/>
    </row>
    <row r="12" spans="1:9" x14ac:dyDescent="0.25">
      <c r="A12" s="20"/>
      <c r="B12" s="83" t="s">
        <v>38</v>
      </c>
      <c r="C12" s="84"/>
      <c r="D12" s="84"/>
      <c r="E12" s="84"/>
      <c r="F12" s="85"/>
      <c r="G12" s="40">
        <f>SUM(G9:G11)</f>
        <v>38156933.436944321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24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97</v>
      </c>
      <c r="C9" s="102"/>
      <c r="D9" s="102"/>
      <c r="E9" s="102"/>
      <c r="F9" s="103"/>
      <c r="G9" s="10">
        <f>'Fane 3. Grundlag'!G12-'Fane 3. Grundlag'!G11</f>
        <v>26599869.904244184</v>
      </c>
      <c r="H9" s="3" t="s">
        <v>4</v>
      </c>
      <c r="I9" s="1"/>
    </row>
    <row r="10" spans="1:9" x14ac:dyDescent="0.25">
      <c r="A10" s="1"/>
      <c r="B10" s="101" t="s">
        <v>65</v>
      </c>
      <c r="C10" s="102"/>
      <c r="D10" s="102"/>
      <c r="E10" s="102"/>
      <c r="F10" s="103"/>
      <c r="G10" s="53">
        <v>1.6218515978355257</v>
      </c>
      <c r="H10" s="3" t="s">
        <v>66</v>
      </c>
      <c r="I10" s="1"/>
    </row>
    <row r="11" spans="1:9" x14ac:dyDescent="0.25">
      <c r="A11" s="1"/>
      <c r="B11" s="98" t="s">
        <v>22</v>
      </c>
      <c r="C11" s="99"/>
      <c r="D11" s="99"/>
      <c r="E11" s="99"/>
      <c r="F11" s="100"/>
      <c r="G11" s="18">
        <f>$G$9*$G$10/100</f>
        <v>431410.41506415536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8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99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7" t="s">
        <v>93</v>
      </c>
      <c r="C9" s="108"/>
      <c r="D9" s="108"/>
      <c r="E9" s="108"/>
      <c r="F9" s="109"/>
      <c r="G9" s="10">
        <f>'Fane 3. Grundlag'!G9</f>
        <v>6851295</v>
      </c>
      <c r="H9" s="3" t="s">
        <v>4</v>
      </c>
      <c r="I9" s="1"/>
    </row>
    <row r="10" spans="1:9" x14ac:dyDescent="0.25">
      <c r="A10" s="1"/>
      <c r="B10" s="101" t="s">
        <v>23</v>
      </c>
      <c r="C10" s="102"/>
      <c r="D10" s="102"/>
      <c r="E10" s="102"/>
      <c r="F10" s="103"/>
      <c r="G10" s="51">
        <f>2</f>
        <v>2</v>
      </c>
      <c r="H10" s="3" t="s">
        <v>66</v>
      </c>
      <c r="I10" s="1"/>
    </row>
    <row r="11" spans="1:9" x14ac:dyDescent="0.25">
      <c r="A11" s="1"/>
      <c r="B11" s="104" t="s">
        <v>67</v>
      </c>
      <c r="C11" s="105"/>
      <c r="D11" s="105"/>
      <c r="E11" s="105"/>
      <c r="F11" s="106"/>
      <c r="G11" s="17">
        <f>$G$9*$G$10/100</f>
        <v>137025.9</v>
      </c>
      <c r="H11" s="6" t="s">
        <v>4</v>
      </c>
      <c r="I11" s="1"/>
    </row>
    <row r="12" spans="1:9" x14ac:dyDescent="0.25">
      <c r="A12" s="1"/>
      <c r="B12" s="101" t="s">
        <v>94</v>
      </c>
      <c r="C12" s="102"/>
      <c r="D12" s="102"/>
      <c r="E12" s="102"/>
      <c r="F12" s="103"/>
      <c r="G12" s="10">
        <f>'Fane 3. Grundlag'!G10</f>
        <v>19748574.904244181</v>
      </c>
      <c r="H12" s="3" t="s">
        <v>4</v>
      </c>
      <c r="I12" s="1"/>
    </row>
    <row r="13" spans="1:9" x14ac:dyDescent="0.25">
      <c r="A13" s="1"/>
      <c r="B13" s="101" t="s">
        <v>23</v>
      </c>
      <c r="C13" s="102"/>
      <c r="D13" s="102"/>
      <c r="E13" s="102"/>
      <c r="F13" s="103"/>
      <c r="G13" s="52">
        <f>0.91</f>
        <v>0.91</v>
      </c>
      <c r="H13" s="3" t="s">
        <v>66</v>
      </c>
      <c r="I13" s="1"/>
    </row>
    <row r="14" spans="1:9" x14ac:dyDescent="0.25">
      <c r="A14" s="1"/>
      <c r="B14" s="104" t="s">
        <v>68</v>
      </c>
      <c r="C14" s="105"/>
      <c r="D14" s="105"/>
      <c r="E14" s="105"/>
      <c r="F14" s="106"/>
      <c r="G14" s="17">
        <f>$G$12*$G$13/100</f>
        <v>179712.03162862203</v>
      </c>
      <c r="H14" s="6" t="s">
        <v>4</v>
      </c>
      <c r="I14" s="1"/>
    </row>
    <row r="15" spans="1:9" x14ac:dyDescent="0.25">
      <c r="A15" s="1"/>
      <c r="B15" s="98" t="s">
        <v>98</v>
      </c>
      <c r="C15" s="99"/>
      <c r="D15" s="99"/>
      <c r="E15" s="99"/>
      <c r="F15" s="100"/>
      <c r="G15" s="18">
        <f>G11+G14</f>
        <v>316737.931628622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100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101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70</v>
      </c>
      <c r="C9" s="102"/>
      <c r="D9" s="102"/>
      <c r="E9" s="102"/>
      <c r="F9" s="103"/>
      <c r="G9" s="46">
        <v>-33431479</v>
      </c>
      <c r="H9" s="3" t="s">
        <v>4</v>
      </c>
      <c r="I9" s="1"/>
    </row>
    <row r="10" spans="1:9" x14ac:dyDescent="0.25">
      <c r="A10" s="1"/>
      <c r="B10" s="101" t="s">
        <v>71</v>
      </c>
      <c r="C10" s="102"/>
      <c r="D10" s="102"/>
      <c r="E10" s="102"/>
      <c r="F10" s="103"/>
      <c r="G10" s="46">
        <v>-20397476</v>
      </c>
      <c r="H10" s="3" t="s">
        <v>4</v>
      </c>
      <c r="I10" s="1"/>
    </row>
    <row r="11" spans="1:9" x14ac:dyDescent="0.25">
      <c r="A11" s="1"/>
      <c r="B11" s="110" t="s">
        <v>85</v>
      </c>
      <c r="C11" s="111"/>
      <c r="D11" s="111"/>
      <c r="E11" s="111"/>
      <c r="F11" s="112"/>
      <c r="G11" s="48">
        <v>-13034003</v>
      </c>
      <c r="H11" s="12" t="s">
        <v>4</v>
      </c>
      <c r="I11" s="1"/>
    </row>
    <row r="12" spans="1:9" x14ac:dyDescent="0.25">
      <c r="A12" s="1"/>
      <c r="B12" s="101" t="s">
        <v>72</v>
      </c>
      <c r="C12" s="102"/>
      <c r="D12" s="102"/>
      <c r="E12" s="102"/>
      <c r="F12" s="103"/>
      <c r="G12" s="46">
        <v>4</v>
      </c>
      <c r="H12" s="3" t="s">
        <v>4</v>
      </c>
      <c r="I12" s="1"/>
    </row>
    <row r="13" spans="1:9" x14ac:dyDescent="0.25">
      <c r="A13" s="1"/>
      <c r="B13" s="98" t="s">
        <v>69</v>
      </c>
      <c r="C13" s="99"/>
      <c r="D13" s="99"/>
      <c r="E13" s="99"/>
      <c r="F13" s="100"/>
      <c r="G13" s="18">
        <f>G11/G12</f>
        <v>-3258500.75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27</v>
      </c>
      <c r="C3" s="97"/>
      <c r="D3" s="97"/>
      <c r="E3" s="97"/>
      <c r="F3" s="97"/>
      <c r="G3" s="97"/>
      <c r="H3" s="1"/>
    </row>
    <row r="4" spans="1:8" ht="1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8" t="s">
        <v>5</v>
      </c>
      <c r="C8" s="99"/>
      <c r="D8" s="99"/>
      <c r="E8" s="99"/>
      <c r="F8" s="99"/>
      <c r="G8" s="100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3" t="s">
        <v>3</v>
      </c>
      <c r="G9" s="113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121961</v>
      </c>
      <c r="F10" s="10">
        <f>E10/D10</f>
        <v>12196.1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50</v>
      </c>
      <c r="E11" s="46">
        <v>91803</v>
      </c>
      <c r="F11" s="10">
        <f t="shared" ref="F11:F22" si="0">E11/D11</f>
        <v>1836.06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169222</v>
      </c>
      <c r="F12" s="10">
        <f t="shared" si="0"/>
        <v>2256.2933333333335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677398</v>
      </c>
      <c r="F13" s="10">
        <f t="shared" si="0"/>
        <v>13547.96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2015</v>
      </c>
      <c r="D14" s="47">
        <v>50</v>
      </c>
      <c r="E14" s="46">
        <v>1036782</v>
      </c>
      <c r="F14" s="10">
        <f t="shared" si="0"/>
        <v>20735.64</v>
      </c>
      <c r="G14" s="3" t="s">
        <v>4</v>
      </c>
      <c r="H14" s="1"/>
    </row>
    <row r="15" spans="1:8" x14ac:dyDescent="0.25">
      <c r="A15" s="1"/>
      <c r="B15" s="50" t="s">
        <v>109</v>
      </c>
      <c r="C15" s="47">
        <v>2015</v>
      </c>
      <c r="D15" s="47">
        <v>10</v>
      </c>
      <c r="E15" s="46">
        <v>93905</v>
      </c>
      <c r="F15" s="10">
        <f t="shared" si="0"/>
        <v>9390.5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20</v>
      </c>
      <c r="E16" s="46">
        <v>261605</v>
      </c>
      <c r="F16" s="10">
        <f t="shared" si="0"/>
        <v>13080.25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2015</v>
      </c>
      <c r="D17" s="47">
        <v>25</v>
      </c>
      <c r="E17" s="46">
        <v>295326</v>
      </c>
      <c r="F17" s="10">
        <f t="shared" si="0"/>
        <v>11813.04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2015</v>
      </c>
      <c r="D18" s="47">
        <v>5</v>
      </c>
      <c r="E18" s="46">
        <v>193103</v>
      </c>
      <c r="F18" s="10">
        <f t="shared" si="0"/>
        <v>38620.6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2015</v>
      </c>
      <c r="D19" s="47">
        <v>75</v>
      </c>
      <c r="E19" s="46">
        <v>19544410</v>
      </c>
      <c r="F19" s="10">
        <f t="shared" si="0"/>
        <v>260592.13333333333</v>
      </c>
      <c r="G19" s="3" t="s">
        <v>4</v>
      </c>
      <c r="H19" s="1"/>
    </row>
    <row r="20" spans="1:8" x14ac:dyDescent="0.25">
      <c r="A20" s="1"/>
      <c r="B20" s="50" t="s">
        <v>114</v>
      </c>
      <c r="C20" s="47">
        <v>2015</v>
      </c>
      <c r="D20" s="47">
        <v>75</v>
      </c>
      <c r="E20" s="46">
        <v>13741457</v>
      </c>
      <c r="F20" s="10">
        <f t="shared" si="0"/>
        <v>183219.42666666667</v>
      </c>
      <c r="G20" s="3" t="s">
        <v>4</v>
      </c>
      <c r="H20" s="1"/>
    </row>
    <row r="21" spans="1:8" x14ac:dyDescent="0.25">
      <c r="A21" s="1"/>
      <c r="B21" s="50" t="s">
        <v>115</v>
      </c>
      <c r="C21" s="47">
        <v>2015</v>
      </c>
      <c r="D21" s="47">
        <v>20</v>
      </c>
      <c r="E21" s="46">
        <v>3926131</v>
      </c>
      <c r="F21" s="10">
        <f t="shared" si="0"/>
        <v>196306.55</v>
      </c>
      <c r="G21" s="3" t="s">
        <v>4</v>
      </c>
      <c r="H21" s="1"/>
    </row>
    <row r="22" spans="1:8" x14ac:dyDescent="0.25">
      <c r="A22" s="1"/>
      <c r="B22" s="50" t="s">
        <v>116</v>
      </c>
      <c r="C22" s="47">
        <v>2015</v>
      </c>
      <c r="D22" s="47">
        <v>10</v>
      </c>
      <c r="E22" s="46">
        <v>1963065</v>
      </c>
      <c r="F22" s="10">
        <f t="shared" si="0"/>
        <v>196306.5</v>
      </c>
      <c r="G22" s="3" t="s">
        <v>4</v>
      </c>
      <c r="H22" s="1"/>
    </row>
    <row r="23" spans="1:8" x14ac:dyDescent="0.25">
      <c r="A23" s="1"/>
      <c r="B23" s="98" t="s">
        <v>117</v>
      </c>
      <c r="C23" s="99"/>
      <c r="D23" s="99"/>
      <c r="E23" s="100"/>
      <c r="F23" s="18">
        <f>SUM(F10:F22)</f>
        <v>959901.05333333323</v>
      </c>
      <c r="G23" s="8" t="s">
        <v>4</v>
      </c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</sheetData>
  <sheetProtection password="C6BD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4" t="s">
        <v>7</v>
      </c>
      <c r="C3" s="114"/>
      <c r="D3" s="114"/>
      <c r="E3" s="114"/>
      <c r="F3" s="114"/>
      <c r="G3" s="114"/>
      <c r="H3" s="114"/>
      <c r="I3" s="1"/>
    </row>
    <row r="4" spans="1:9" ht="15" customHeight="1" x14ac:dyDescent="0.25">
      <c r="A4" s="1"/>
      <c r="B4" s="114"/>
      <c r="C4" s="114"/>
      <c r="D4" s="114"/>
      <c r="E4" s="114"/>
      <c r="F4" s="114"/>
      <c r="G4" s="114"/>
      <c r="H4" s="11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5" t="s">
        <v>86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01" t="s">
        <v>74</v>
      </c>
      <c r="C9" s="102"/>
      <c r="D9" s="102"/>
      <c r="E9" s="102"/>
      <c r="F9" s="103"/>
      <c r="G9" s="46">
        <v>11472290</v>
      </c>
      <c r="H9" s="3" t="s">
        <v>4</v>
      </c>
      <c r="I9" s="1"/>
    </row>
    <row r="10" spans="1:9" x14ac:dyDescent="0.25">
      <c r="A10" s="1"/>
      <c r="B10" s="101" t="s">
        <v>75</v>
      </c>
      <c r="C10" s="102"/>
      <c r="D10" s="102"/>
      <c r="E10" s="102"/>
      <c r="F10" s="103"/>
      <c r="G10" s="46">
        <v>12801206</v>
      </c>
      <c r="H10" s="3" t="s">
        <v>4</v>
      </c>
      <c r="I10" s="1"/>
    </row>
    <row r="11" spans="1:9" x14ac:dyDescent="0.25">
      <c r="A11" s="1"/>
      <c r="B11" s="98" t="s">
        <v>76</v>
      </c>
      <c r="C11" s="99"/>
      <c r="D11" s="99"/>
      <c r="E11" s="99"/>
      <c r="F11" s="100"/>
      <c r="G11" s="18">
        <f>G9-G10</f>
        <v>-1328916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5" t="s">
        <v>77</v>
      </c>
      <c r="C14" s="116"/>
      <c r="D14" s="116"/>
      <c r="E14" s="116"/>
      <c r="F14" s="116"/>
      <c r="G14" s="116"/>
      <c r="H14" s="117"/>
      <c r="I14" s="1"/>
    </row>
    <row r="15" spans="1:9" x14ac:dyDescent="0.25">
      <c r="A15" s="1"/>
      <c r="B15" s="101" t="s">
        <v>78</v>
      </c>
      <c r="C15" s="102"/>
      <c r="D15" s="102"/>
      <c r="E15" s="102"/>
      <c r="F15" s="103"/>
      <c r="G15" s="46">
        <v>1304140</v>
      </c>
      <c r="H15" s="3" t="s">
        <v>4</v>
      </c>
      <c r="I15" s="1"/>
    </row>
    <row r="16" spans="1:9" x14ac:dyDescent="0.25">
      <c r="A16" s="1"/>
      <c r="B16" s="101" t="s">
        <v>79</v>
      </c>
      <c r="C16" s="102"/>
      <c r="D16" s="102"/>
      <c r="E16" s="102"/>
      <c r="F16" s="103"/>
      <c r="G16" s="46">
        <v>626000</v>
      </c>
      <c r="H16" s="3" t="s">
        <v>4</v>
      </c>
      <c r="I16" s="1"/>
    </row>
    <row r="17" spans="1:9" x14ac:dyDescent="0.25">
      <c r="A17" s="1"/>
      <c r="B17" s="98" t="s">
        <v>80</v>
      </c>
      <c r="C17" s="99"/>
      <c r="D17" s="99"/>
      <c r="E17" s="99"/>
      <c r="F17" s="100"/>
      <c r="G17" s="18">
        <f>G15-G16</f>
        <v>678140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5" t="s">
        <v>87</v>
      </c>
      <c r="C20" s="116"/>
      <c r="D20" s="116"/>
      <c r="E20" s="116"/>
      <c r="F20" s="116"/>
      <c r="G20" s="116"/>
      <c r="H20" s="117"/>
      <c r="I20" s="1"/>
    </row>
    <row r="21" spans="1:9" x14ac:dyDescent="0.25">
      <c r="A21" s="1"/>
      <c r="B21" s="101" t="s">
        <v>88</v>
      </c>
      <c r="C21" s="102"/>
      <c r="D21" s="102"/>
      <c r="E21" s="102"/>
      <c r="F21" s="103"/>
      <c r="G21" s="46">
        <v>21922</v>
      </c>
      <c r="H21" s="3" t="s">
        <v>4</v>
      </c>
      <c r="I21" s="1"/>
    </row>
    <row r="22" spans="1:9" x14ac:dyDescent="0.25">
      <c r="A22" s="1"/>
      <c r="B22" s="101" t="s">
        <v>90</v>
      </c>
      <c r="C22" s="102"/>
      <c r="D22" s="102"/>
      <c r="E22" s="102"/>
      <c r="F22" s="103"/>
      <c r="G22" s="46">
        <v>285000</v>
      </c>
      <c r="H22" s="3" t="s">
        <v>4</v>
      </c>
      <c r="I22" s="1"/>
    </row>
    <row r="23" spans="1:9" x14ac:dyDescent="0.25">
      <c r="A23" s="1"/>
      <c r="B23" s="98" t="s">
        <v>89</v>
      </c>
      <c r="C23" s="99"/>
      <c r="D23" s="99"/>
      <c r="E23" s="99"/>
      <c r="F23" s="100"/>
      <c r="G23" s="18">
        <f>G21-G22</f>
        <v>-263078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5" t="s">
        <v>81</v>
      </c>
      <c r="C26" s="116"/>
      <c r="D26" s="116"/>
      <c r="E26" s="116"/>
      <c r="F26" s="116"/>
      <c r="G26" s="116"/>
      <c r="H26" s="117"/>
      <c r="I26" s="1"/>
    </row>
    <row r="27" spans="1:9" x14ac:dyDescent="0.25">
      <c r="A27" s="1"/>
      <c r="B27" s="101" t="s">
        <v>82</v>
      </c>
      <c r="C27" s="102"/>
      <c r="D27" s="102"/>
      <c r="E27" s="102"/>
      <c r="F27" s="103"/>
      <c r="G27" s="46">
        <v>188036</v>
      </c>
      <c r="H27" s="3" t="s">
        <v>4</v>
      </c>
      <c r="I27" s="1"/>
    </row>
    <row r="28" spans="1:9" x14ac:dyDescent="0.25">
      <c r="A28" s="1"/>
      <c r="B28" s="101" t="s">
        <v>83</v>
      </c>
      <c r="C28" s="102"/>
      <c r="D28" s="102"/>
      <c r="E28" s="102"/>
      <c r="F28" s="103"/>
      <c r="G28" s="46">
        <v>188036</v>
      </c>
      <c r="H28" s="3" t="s">
        <v>4</v>
      </c>
      <c r="I28" s="1"/>
    </row>
    <row r="29" spans="1:9" x14ac:dyDescent="0.25">
      <c r="A29" s="1"/>
      <c r="B29" s="101" t="s">
        <v>84</v>
      </c>
      <c r="C29" s="102"/>
      <c r="D29" s="102"/>
      <c r="E29" s="102"/>
      <c r="F29" s="103"/>
      <c r="G29" s="10">
        <f>'Fane 7. Gen. inv. i 2015'!F23</f>
        <v>959901.05333333323</v>
      </c>
      <c r="H29" s="3" t="s">
        <v>4</v>
      </c>
      <c r="I29" s="1"/>
    </row>
    <row r="30" spans="1:9" x14ac:dyDescent="0.25">
      <c r="A30" s="1"/>
      <c r="B30" s="98" t="s">
        <v>81</v>
      </c>
      <c r="C30" s="99"/>
      <c r="D30" s="99"/>
      <c r="E30" s="99"/>
      <c r="F30" s="100"/>
      <c r="G30" s="18">
        <f>G29-G27+G29-G28</f>
        <v>1543730.1066666665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8" t="s">
        <v>121</v>
      </c>
      <c r="C33" s="99"/>
      <c r="D33" s="99"/>
      <c r="E33" s="99"/>
      <c r="F33" s="99"/>
      <c r="G33" s="99"/>
      <c r="H33" s="100"/>
      <c r="I33" s="1"/>
    </row>
    <row r="34" spans="1:9" x14ac:dyDescent="0.25">
      <c r="A34" s="1"/>
      <c r="B34" s="101" t="s">
        <v>122</v>
      </c>
      <c r="C34" s="102"/>
      <c r="D34" s="102"/>
      <c r="E34" s="102"/>
      <c r="F34" s="103"/>
      <c r="G34" s="3">
        <v>0</v>
      </c>
      <c r="H34" s="3" t="s">
        <v>4</v>
      </c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55">
        <v>93430</v>
      </c>
      <c r="H35" s="3" t="s">
        <v>4</v>
      </c>
      <c r="I35" s="1"/>
    </row>
    <row r="36" spans="1:9" x14ac:dyDescent="0.25">
      <c r="A36" s="1"/>
      <c r="B36" s="98" t="s">
        <v>124</v>
      </c>
      <c r="C36" s="99"/>
      <c r="D36" s="99"/>
      <c r="E36" s="99"/>
      <c r="F36" s="100"/>
      <c r="G36" s="18">
        <f>G35-G34</f>
        <v>93430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3:H33"/>
    <mergeCell ref="B34:F34"/>
    <mergeCell ref="B35:F35"/>
    <mergeCell ref="B36:F36"/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4" t="s">
        <v>6</v>
      </c>
      <c r="C3" s="114"/>
      <c r="D3" s="114"/>
      <c r="E3" s="114"/>
      <c r="F3" s="114"/>
      <c r="G3" s="114"/>
      <c r="H3" s="114"/>
      <c r="I3" s="1"/>
    </row>
    <row r="4" spans="1:9" ht="15" customHeight="1" x14ac:dyDescent="0.25">
      <c r="A4" s="1"/>
      <c r="B4" s="114"/>
      <c r="C4" s="114"/>
      <c r="D4" s="114"/>
      <c r="E4" s="114"/>
      <c r="F4" s="114"/>
      <c r="G4" s="114"/>
      <c r="H4" s="11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39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4" t="s">
        <v>41</v>
      </c>
      <c r="C9" s="105"/>
      <c r="D9" s="105"/>
      <c r="E9" s="105"/>
      <c r="F9" s="106"/>
      <c r="G9" s="45">
        <v>41514833</v>
      </c>
      <c r="H9" s="6" t="s">
        <v>4</v>
      </c>
      <c r="I9" s="1"/>
    </row>
    <row r="10" spans="1:9" x14ac:dyDescent="0.25">
      <c r="A10" s="1"/>
      <c r="B10" s="98" t="s">
        <v>42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43</v>
      </c>
      <c r="C11" s="102"/>
      <c r="D11" s="103"/>
      <c r="E11" s="46">
        <v>13844875</v>
      </c>
      <c r="F11" s="3" t="s">
        <v>4</v>
      </c>
      <c r="G11" s="9"/>
      <c r="H11" s="13"/>
      <c r="I11" s="1"/>
    </row>
    <row r="12" spans="1:9" x14ac:dyDescent="0.25">
      <c r="A12" s="1"/>
      <c r="B12" s="101" t="s">
        <v>44</v>
      </c>
      <c r="C12" s="102"/>
      <c r="D12" s="103"/>
      <c r="E12" s="46">
        <v>585838</v>
      </c>
      <c r="F12" s="3" t="s">
        <v>4</v>
      </c>
      <c r="G12" s="4"/>
      <c r="H12" s="14"/>
      <c r="I12" s="1"/>
    </row>
    <row r="13" spans="1:9" x14ac:dyDescent="0.25">
      <c r="A13" s="1"/>
      <c r="B13" s="101" t="s">
        <v>45</v>
      </c>
      <c r="C13" s="102"/>
      <c r="D13" s="103"/>
      <c r="E13" s="46">
        <v>131090</v>
      </c>
      <c r="F13" s="3" t="s">
        <v>4</v>
      </c>
      <c r="G13" s="4"/>
      <c r="H13" s="14"/>
      <c r="I13" s="1"/>
    </row>
    <row r="14" spans="1:9" x14ac:dyDescent="0.25">
      <c r="A14" s="1"/>
      <c r="B14" s="101" t="s">
        <v>46</v>
      </c>
      <c r="C14" s="102"/>
      <c r="D14" s="103"/>
      <c r="E14" s="46">
        <v>444703</v>
      </c>
      <c r="F14" s="3" t="s">
        <v>4</v>
      </c>
      <c r="G14" s="4"/>
      <c r="H14" s="14"/>
      <c r="I14" s="1"/>
    </row>
    <row r="15" spans="1:9" x14ac:dyDescent="0.25">
      <c r="A15" s="1"/>
      <c r="B15" s="104" t="s">
        <v>47</v>
      </c>
      <c r="C15" s="105"/>
      <c r="D15" s="106"/>
      <c r="E15" s="17">
        <f>SUM(E11:E14)</f>
        <v>15006506</v>
      </c>
      <c r="F15" s="6" t="s">
        <v>4</v>
      </c>
      <c r="G15" s="4"/>
      <c r="H15" s="14"/>
      <c r="I15" s="1"/>
    </row>
    <row r="16" spans="1:9" x14ac:dyDescent="0.25">
      <c r="A16" s="1"/>
      <c r="B16" s="101" t="s">
        <v>48</v>
      </c>
      <c r="C16" s="102"/>
      <c r="D16" s="103"/>
      <c r="E16" s="46">
        <v>249900</v>
      </c>
      <c r="F16" s="3" t="s">
        <v>4</v>
      </c>
      <c r="G16" s="4"/>
      <c r="H16" s="14"/>
      <c r="I16" s="1"/>
    </row>
    <row r="17" spans="1:9" x14ac:dyDescent="0.25">
      <c r="A17" s="1"/>
      <c r="B17" s="101" t="s">
        <v>49</v>
      </c>
      <c r="C17" s="102"/>
      <c r="D17" s="103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1" t="s">
        <v>50</v>
      </c>
      <c r="C18" s="102"/>
      <c r="D18" s="103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4" t="s">
        <v>51</v>
      </c>
      <c r="C19" s="105"/>
      <c r="D19" s="106"/>
      <c r="E19" s="17">
        <f>SUM(E16:E18)</f>
        <v>249900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4" t="s">
        <v>52</v>
      </c>
      <c r="C20" s="95"/>
      <c r="D20" s="96"/>
      <c r="E20" s="46">
        <v>-4863036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4" t="s">
        <v>53</v>
      </c>
      <c r="C21" s="95"/>
      <c r="D21" s="96"/>
      <c r="E21" s="46">
        <v>-10304683</v>
      </c>
      <c r="F21" s="3" t="s">
        <v>4</v>
      </c>
      <c r="G21" s="4"/>
      <c r="H21" s="14"/>
      <c r="I21" s="1"/>
    </row>
    <row r="22" spans="1:9" x14ac:dyDescent="0.25">
      <c r="A22" s="1"/>
      <c r="B22" s="101" t="s">
        <v>54</v>
      </c>
      <c r="C22" s="102"/>
      <c r="D22" s="103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1" t="s">
        <v>55</v>
      </c>
      <c r="C23" s="102"/>
      <c r="D23" s="103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4" t="s">
        <v>56</v>
      </c>
      <c r="C24" s="95"/>
      <c r="D24" s="96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4" t="s">
        <v>57</v>
      </c>
      <c r="C25" s="95"/>
      <c r="D25" s="96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4" t="s">
        <v>58</v>
      </c>
      <c r="C26" s="95"/>
      <c r="D26" s="96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4" t="s">
        <v>59</v>
      </c>
      <c r="C27" s="105"/>
      <c r="D27" s="106"/>
      <c r="E27" s="17">
        <f>SUM(E20:E26)</f>
        <v>-15167719</v>
      </c>
      <c r="F27" s="6" t="s">
        <v>4</v>
      </c>
      <c r="G27" s="5"/>
      <c r="H27" s="15"/>
      <c r="I27" s="1"/>
    </row>
    <row r="28" spans="1:9" x14ac:dyDescent="0.25">
      <c r="A28" s="1"/>
      <c r="B28" s="104" t="s">
        <v>60</v>
      </c>
      <c r="C28" s="105"/>
      <c r="D28" s="106"/>
      <c r="E28" s="17">
        <f>E15+E19+E27</f>
        <v>88687</v>
      </c>
      <c r="F28" s="6" t="s">
        <v>4</v>
      </c>
      <c r="G28" s="16">
        <f>IF(E28&lt;0,0,-E28)</f>
        <v>-88687</v>
      </c>
      <c r="H28" s="6" t="s">
        <v>4</v>
      </c>
      <c r="I28" s="1"/>
    </row>
    <row r="29" spans="1:9" x14ac:dyDescent="0.25">
      <c r="A29" s="1"/>
      <c r="B29" s="98" t="s">
        <v>61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4" t="s">
        <v>61</v>
      </c>
      <c r="C30" s="105"/>
      <c r="D30" s="106"/>
      <c r="E30" s="45">
        <v>516153.52000000328</v>
      </c>
      <c r="F30" s="6" t="s">
        <v>4</v>
      </c>
      <c r="G30" s="17">
        <f>-$E$30</f>
        <v>-516153.52000000328</v>
      </c>
      <c r="H30" s="6" t="s">
        <v>4</v>
      </c>
      <c r="I30" s="1"/>
    </row>
    <row r="31" spans="1:9" x14ac:dyDescent="0.25">
      <c r="A31" s="1"/>
      <c r="B31" s="118" t="s">
        <v>118</v>
      </c>
      <c r="C31" s="99"/>
      <c r="D31" s="99"/>
      <c r="E31" s="99"/>
      <c r="F31" s="99"/>
      <c r="G31" s="99"/>
      <c r="H31" s="100"/>
      <c r="I31" s="1"/>
    </row>
    <row r="32" spans="1:9" ht="30" customHeight="1" x14ac:dyDescent="0.25">
      <c r="A32" s="1"/>
      <c r="B32" s="94" t="s">
        <v>119</v>
      </c>
      <c r="C32" s="95"/>
      <c r="D32" s="96"/>
      <c r="E32" s="46">
        <v>39245898</v>
      </c>
      <c r="F32" s="3" t="s">
        <v>4</v>
      </c>
      <c r="G32" s="9"/>
      <c r="H32" s="13"/>
      <c r="I32" s="1"/>
    </row>
    <row r="33" spans="1:9" x14ac:dyDescent="0.25">
      <c r="A33" s="1"/>
      <c r="B33" s="101" t="s">
        <v>62</v>
      </c>
      <c r="C33" s="102"/>
      <c r="D33" s="103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4" t="s">
        <v>63</v>
      </c>
      <c r="C34" s="95"/>
      <c r="D34" s="96"/>
      <c r="E34" s="46">
        <v>1664094.48</v>
      </c>
      <c r="F34" s="3" t="s">
        <v>4</v>
      </c>
      <c r="G34" s="5"/>
      <c r="H34" s="15"/>
      <c r="I34" s="1"/>
    </row>
    <row r="35" spans="1:9" x14ac:dyDescent="0.25">
      <c r="A35" s="1"/>
      <c r="B35" s="104" t="s">
        <v>64</v>
      </c>
      <c r="C35" s="105"/>
      <c r="D35" s="106"/>
      <c r="E35" s="17">
        <f>SUM(E32:E34)</f>
        <v>40909992.479999997</v>
      </c>
      <c r="F35" s="6" t="s">
        <v>4</v>
      </c>
      <c r="G35" s="17">
        <f>-E35</f>
        <v>-40909992.479999997</v>
      </c>
      <c r="H35" s="6" t="s">
        <v>4</v>
      </c>
      <c r="I35" s="1"/>
    </row>
    <row r="36" spans="1:9" x14ac:dyDescent="0.25">
      <c r="A36" s="1"/>
      <c r="B36" s="98" t="s">
        <v>40</v>
      </c>
      <c r="C36" s="99"/>
      <c r="D36" s="99"/>
      <c r="E36" s="99"/>
      <c r="F36" s="100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2016-12-13T11:13:19Z</dcterms:modified>
</cp:coreProperties>
</file>