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560" yWindow="375" windowWidth="12270" windowHeight="1251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23" i="11" l="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4" i="11"/>
  <c r="F10" i="11"/>
  <c r="G13" i="10"/>
  <c r="E15" i="2" s="1"/>
  <c r="G15" i="2" s="1"/>
  <c r="G12" i="9"/>
  <c r="G14" i="9" s="1"/>
  <c r="G9" i="9"/>
  <c r="G11" i="9" s="1"/>
  <c r="G12" i="7"/>
  <c r="E9" i="2" s="1"/>
  <c r="E19" i="2"/>
  <c r="E10" i="2"/>
  <c r="F25" i="11" l="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<sst xmlns="http://schemas.openxmlformats.org/spreadsheetml/2006/main" count="229" uniqueCount="123">
  <si>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</si>
  <si>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</si>
  <si>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</si>
  <si>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</si>
  <si>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</si>
  <si>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</si>
  <si>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</si>
  <si>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</si>
  <si>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</si>
  <si>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</si>
  <si>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</si>
  <si>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</si>
  <si>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</si>
  <si>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</si>
  <si>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</si>
  <si>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</si>
  <si>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</si>
  <si>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</si>
  <si>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</si>
  <si>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</si>
  <si>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</si>
  <si>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</si>
  <si>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</si>
  <si>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</si>
  <si>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</si>
  <si>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</si>
  <si>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</si>
  <si>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</si>
  <si>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</si>
  <si>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</si>
  <si>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</si>
  <si>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</si>
  <si>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</si>
  <si>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</si>
  <si>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</si>
  <si>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</si>
  <si>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</si>
  <si>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</si>
  <si>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</si>
  <si>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</si>
  <si>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</si>
  <si>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</si>
  <si>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</si>
  <si>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</si>
  <si>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</si>
  <si>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</si>
  <si>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</si>
  <si>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</si>
  <si>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</si>
  <si>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</si>
  <si>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</si>
  <si>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</si>
  <si>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</si>
  <si>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</si>
  <si>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</si>
  <si>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</si>
  <si>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</si>
  <si>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</si>
  <si>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</si>
  <si>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</si>
  <si>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</si>
  <si>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</si>
  <si>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</si>
  <si>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</si>
  <si>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</si>
  <si>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</si>
  <si>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</si>
  <si>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</si>
  <si>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</si>
  <si>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</si>
  <si>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</si>
  <si>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</si>
  <si>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</si>
  <si>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</si>
  <si>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</si>
  <si>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</si>
  <si>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</si>
  <si>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</si>
  <si>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</si>
  <si>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</si>
  <si>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</si>
  <si>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</si>
  <si>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</si>
  <si>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</si>
  <si>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</si>
  <si>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</si>
  <si>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</si>
  <si>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</si>
  <si>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</si>
  <si>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</si>
  <si>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</si>
  <si>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</si>
  <si>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</si>
  <si>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</si>
  <si>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</si>
  <si>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</si>
  <si>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</si>
  <si>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</si>
  <si>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</si>
  <si>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</si>
  <si>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</si>
  <si>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</si>
  <si>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</si>
  <si>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</si>
  <si>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</si>
  <si>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Jordbassin Klasse B</t>
  </si>
  <si>
    <t>Pumpestationer m. overbygning (&lt; 20 m2), SRO</t>
  </si>
  <si>
    <t xml:space="preserve">Ø 200 mm &lt; Ledningsnet ≤ Ø 500 mm </t>
  </si>
  <si>
    <t>GIS</t>
  </si>
  <si>
    <t>Stik</t>
  </si>
  <si>
    <t>Strømpeforing Ø 200 mm &lt; Ledningsnet ≤ Ø 500 mm</t>
  </si>
  <si>
    <t>Installationer "ingen eller faste riste" (mindre end 7 m2)</t>
  </si>
  <si>
    <t>Overbygning</t>
  </si>
  <si>
    <t>Pumpeinstallation Miljøklasse A (1.000-1.500 l/s) - Mek/EL</t>
  </si>
  <si>
    <t>Pumpeinstallation Miljøklasse A (1.000-1.500 l/s) - SRO</t>
  </si>
  <si>
    <t>Ledningsnet &gt; Ø 1600 mm (rørbassiner og transportledninger)</t>
  </si>
  <si>
    <t>Ø 1200 mm &lt; Ledningsnet ≤ Ø 1600 mm</t>
  </si>
  <si>
    <t>Ø 500 mm &lt; Ledningsnet ≤ Ø 800 mm</t>
  </si>
  <si>
    <t>Kælder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</si>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</sst>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122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103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79230574.160267532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22843774.976115078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472229.65440813382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660488.42043752689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78097856.085421875</v>
      </c>
      <c r="F13" s="38" t="s">
        <v>4</v>
      </c>
      <c r="G13" s="37">
        <f>E13</f>
        <v>78097856.085421875</v>
      </c>
      <c r="H13" s="38" t="s">
        <v>4</v>
      </c>
      <c r="I13" s="20"/>
    </row>
    <row r="14" spans="1:9" x14ac:dyDescent="0.25">
      <c r="A14" s="20"/>
      <c r="B14" s="81" t="s">
        <v>29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102</v>
      </c>
      <c r="C15" s="79"/>
      <c r="D15" s="80"/>
      <c r="E15" s="37">
        <f>'Fane 6. Hist. over el. underdæk'!G13</f>
        <v>-3529315</v>
      </c>
      <c r="F15" s="38" t="s">
        <v>4</v>
      </c>
      <c r="G15" s="37">
        <f>E15</f>
        <v>-3529315</v>
      </c>
      <c r="H15" s="38" t="s">
        <v>4</v>
      </c>
      <c r="I15" s="20"/>
    </row>
    <row r="16" spans="1:9" x14ac:dyDescent="0.25">
      <c r="A16" s="20"/>
      <c r="B16" s="81" t="s">
        <v>25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-1497128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1742307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-620674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1780808.2400000002</v>
      </c>
      <c r="F20" s="28" t="s">
        <v>4</v>
      </c>
      <c r="G20" s="35"/>
      <c r="H20" s="36"/>
      <c r="I20" s="20"/>
    </row>
    <row r="21" spans="1:9" x14ac:dyDescent="0.25">
      <c r="A21" s="20"/>
      <c r="B21" s="78" t="s">
        <v>35</v>
      </c>
      <c r="C21" s="79"/>
      <c r="D21" s="80"/>
      <c r="E21" s="37">
        <f>SUM(E17:E20)</f>
        <v>1405313.2400000002</v>
      </c>
      <c r="F21" s="38" t="s">
        <v>4</v>
      </c>
      <c r="G21" s="37">
        <f>E21</f>
        <v>1405313.2400000002</v>
      </c>
      <c r="H21" s="38" t="s">
        <v>4</v>
      </c>
      <c r="I21" s="20"/>
    </row>
    <row r="22" spans="1:9" x14ac:dyDescent="0.25">
      <c r="A22" s="20"/>
      <c r="B22" s="81" t="s">
        <v>30</v>
      </c>
      <c r="C22" s="82"/>
      <c r="D22" s="82"/>
      <c r="E22" s="82"/>
      <c r="F22" s="82"/>
      <c r="G22" s="82"/>
      <c r="H22" s="83"/>
      <c r="I22" s="20"/>
    </row>
    <row r="23" spans="1:9" x14ac:dyDescent="0.25">
      <c r="A23" s="20"/>
      <c r="B23" s="78" t="s">
        <v>31</v>
      </c>
      <c r="C23" s="79"/>
      <c r="D23" s="80"/>
      <c r="E23" s="37">
        <f>'Fane 9. Kontrol af PL2015'!G36</f>
        <v>-8062234</v>
      </c>
      <c r="F23" s="38" t="s">
        <v>4</v>
      </c>
      <c r="G23" s="37">
        <f>E23</f>
        <v>-8062234</v>
      </c>
      <c r="H23" s="38" t="s">
        <v>4</v>
      </c>
      <c r="I23" s="20"/>
    </row>
    <row r="24" spans="1:9" x14ac:dyDescent="0.25">
      <c r="A24" s="20"/>
      <c r="B24" s="81" t="s">
        <v>36</v>
      </c>
      <c r="C24" s="82"/>
      <c r="D24" s="82"/>
      <c r="E24" s="82"/>
      <c r="F24" s="83"/>
      <c r="G24" s="40">
        <f>G13+G15+G21+G23</f>
        <v>67911620.32542187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38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13520050.262544906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42866748.921607554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22843774.976115078</v>
      </c>
      <c r="H11" s="42" t="s">
        <v>4</v>
      </c>
      <c r="I11" s="20"/>
    </row>
    <row r="12" spans="1:9" x14ac:dyDescent="0.25">
      <c r="A12" s="20"/>
      <c r="B12" s="81" t="s">
        <v>38</v>
      </c>
      <c r="C12" s="82"/>
      <c r="D12" s="82"/>
      <c r="E12" s="82"/>
      <c r="F12" s="83"/>
      <c r="G12" s="40">
        <f>SUM(G9:G11)</f>
        <v>79230574.160267532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56386799.184152454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0.83748263998083849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472229.65440813382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13520050.262544906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270401.00525089813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42866748.921607554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390087.41518662876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660488.42043752689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-34314522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-20197262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-14117260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-3529315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50</v>
      </c>
      <c r="E10" s="46">
        <v>4624119</v>
      </c>
      <c r="F10" s="10">
        <f>E10/D10</f>
        <v>92482.38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10</v>
      </c>
      <c r="E11" s="46">
        <v>3033424</v>
      </c>
      <c r="F11" s="10">
        <f t="shared" ref="F11:F24" si="0">E11/D11</f>
        <v>303342.40000000002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641057</v>
      </c>
      <c r="F12" s="10">
        <f t="shared" si="0"/>
        <v>8547.4266666666663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5</v>
      </c>
      <c r="E13" s="46">
        <v>230333</v>
      </c>
      <c r="F13" s="10">
        <f t="shared" si="0"/>
        <v>46066.6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75</v>
      </c>
      <c r="E14" s="46">
        <v>104384</v>
      </c>
      <c r="F14" s="10">
        <f t="shared" si="0"/>
        <v>1391.7866666666666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50</v>
      </c>
      <c r="E15" s="46">
        <v>1316589</v>
      </c>
      <c r="F15" s="10">
        <f t="shared" si="0"/>
        <v>26331.78</v>
      </c>
      <c r="G15" s="3" t="s">
        <v>4</v>
      </c>
      <c r="H15" s="1"/>
    </row>
    <row r="16" spans="1:8" x14ac:dyDescent="0.25">
      <c r="A16" s="1"/>
      <c r="B16" s="50" t="s">
        <v>110</v>
      </c>
      <c r="C16" s="47">
        <v>2015</v>
      </c>
      <c r="D16" s="47">
        <v>50</v>
      </c>
      <c r="E16" s="46">
        <v>795434</v>
      </c>
      <c r="F16" s="10">
        <f t="shared" si="0"/>
        <v>15908.68</v>
      </c>
      <c r="G16" s="3" t="s">
        <v>4</v>
      </c>
      <c r="H16" s="1"/>
    </row>
    <row r="17" spans="1:8" x14ac:dyDescent="0.25">
      <c r="A17" s="1"/>
      <c r="B17" s="50" t="s">
        <v>111</v>
      </c>
      <c r="C17" s="47">
        <v>2015</v>
      </c>
      <c r="D17" s="47">
        <v>20</v>
      </c>
      <c r="E17" s="46">
        <v>218256</v>
      </c>
      <c r="F17" s="10">
        <f t="shared" si="0"/>
        <v>10912.8</v>
      </c>
      <c r="G17" s="3" t="s">
        <v>4</v>
      </c>
      <c r="H17" s="1"/>
    </row>
    <row r="18" spans="1:8" x14ac:dyDescent="0.25">
      <c r="A18" s="1"/>
      <c r="B18" s="50" t="s">
        <v>112</v>
      </c>
      <c r="C18" s="47">
        <v>2015</v>
      </c>
      <c r="D18" s="47">
        <v>75</v>
      </c>
      <c r="E18" s="46">
        <v>79594695</v>
      </c>
      <c r="F18" s="10">
        <f t="shared" si="0"/>
        <v>1061262.6000000001</v>
      </c>
      <c r="G18" s="3" t="s">
        <v>4</v>
      </c>
      <c r="H18" s="1"/>
    </row>
    <row r="19" spans="1:8" x14ac:dyDescent="0.25">
      <c r="A19" s="1"/>
      <c r="B19" s="50" t="s">
        <v>113</v>
      </c>
      <c r="C19" s="47">
        <v>2015</v>
      </c>
      <c r="D19" s="47">
        <v>20</v>
      </c>
      <c r="E19" s="46">
        <v>11495000</v>
      </c>
      <c r="F19" s="10">
        <f t="shared" si="0"/>
        <v>574750</v>
      </c>
      <c r="G19" s="3" t="s">
        <v>4</v>
      </c>
      <c r="H19" s="1"/>
    </row>
    <row r="20" spans="1:8" x14ac:dyDescent="0.25">
      <c r="A20" s="1"/>
      <c r="B20" s="50" t="s">
        <v>114</v>
      </c>
      <c r="C20" s="47">
        <v>2015</v>
      </c>
      <c r="D20" s="47">
        <v>10</v>
      </c>
      <c r="E20" s="46">
        <v>550000</v>
      </c>
      <c r="F20" s="10">
        <f t="shared" si="0"/>
        <v>55000</v>
      </c>
      <c r="G20" s="3" t="s">
        <v>4</v>
      </c>
      <c r="H20" s="1"/>
    </row>
    <row r="21" spans="1:8" x14ac:dyDescent="0.25">
      <c r="A21" s="1"/>
      <c r="B21" s="50" t="s">
        <v>115</v>
      </c>
      <c r="C21" s="47">
        <v>2015</v>
      </c>
      <c r="D21" s="47">
        <v>75</v>
      </c>
      <c r="E21" s="46">
        <v>24790000</v>
      </c>
      <c r="F21" s="10">
        <f t="shared" si="0"/>
        <v>330533.33333333331</v>
      </c>
      <c r="G21" s="3" t="s">
        <v>4</v>
      </c>
      <c r="H21" s="1"/>
    </row>
    <row r="22" spans="1:8" x14ac:dyDescent="0.25">
      <c r="A22" s="1"/>
      <c r="B22" s="50" t="s">
        <v>116</v>
      </c>
      <c r="C22" s="47">
        <v>2015</v>
      </c>
      <c r="D22" s="47">
        <v>75</v>
      </c>
      <c r="E22" s="46">
        <v>5720000</v>
      </c>
      <c r="F22" s="10">
        <f t="shared" si="0"/>
        <v>76266.666666666672</v>
      </c>
      <c r="G22" s="3" t="s">
        <v>4</v>
      </c>
      <c r="H22" s="1"/>
    </row>
    <row r="23" spans="1:8" x14ac:dyDescent="0.25">
      <c r="A23" s="1"/>
      <c r="B23" s="50" t="s">
        <v>117</v>
      </c>
      <c r="C23" s="47">
        <v>2015</v>
      </c>
      <c r="D23" s="47">
        <v>75</v>
      </c>
      <c r="E23" s="46">
        <v>1540000</v>
      </c>
      <c r="F23" s="10">
        <f t="shared" si="0"/>
        <v>20533.333333333332</v>
      </c>
      <c r="G23" s="3" t="s">
        <v>4</v>
      </c>
      <c r="H23" s="1"/>
    </row>
    <row r="24" spans="1:8" x14ac:dyDescent="0.25">
      <c r="A24" s="1"/>
      <c r="B24" s="50" t="s">
        <v>118</v>
      </c>
      <c r="C24" s="47">
        <v>2015</v>
      </c>
      <c r="D24" s="47">
        <v>75</v>
      </c>
      <c r="E24" s="46">
        <v>6760000</v>
      </c>
      <c r="F24" s="10">
        <f t="shared" si="0"/>
        <v>90133.333333333328</v>
      </c>
      <c r="G24" s="3" t="s">
        <v>4</v>
      </c>
      <c r="H24" s="1"/>
    </row>
    <row r="25" spans="1:8" x14ac:dyDescent="0.25">
      <c r="A25" s="1"/>
      <c r="B25" s="93" t="s">
        <v>119</v>
      </c>
      <c r="C25" s="94"/>
      <c r="D25" s="94"/>
      <c r="E25" s="95"/>
      <c r="F25" s="18">
        <f>SUM(F10:F24)</f>
        <v>2713463.12</v>
      </c>
      <c r="G25" s="8" t="s">
        <v>4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</sheetData>
  <sheetProtection password="C6BD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22676766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24173894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-1497128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6192807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4450500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1742307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374326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995000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-620674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1799959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1846159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2015'!F25</f>
        <v>2713463.12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1780808.2400000002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59934704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26725547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4132975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-5773296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3064959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28150185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1924290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1924290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-13160400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-16855040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-59035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-30074475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0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120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121</v>
      </c>
      <c r="C32" s="114"/>
      <c r="D32" s="115"/>
      <c r="E32" s="46">
        <v>56676998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11319940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67996938</v>
      </c>
      <c r="F35" s="6" t="s">
        <v>4</v>
      </c>
      <c r="G35" s="17">
        <f>-E35</f>
        <v>-67996938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-8062234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2016-12-13T11:13:27Z</dcterms:modified>
</cp:coreProperties>
</file>