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9" i="2" l="1"/>
  <c r="F10" i="2"/>
  <c r="F11" i="2"/>
  <c r="F12" i="2"/>
  <c r="F13" i="2"/>
  <c r="F14" i="2"/>
  <c r="F15" i="2"/>
  <c r="F16" i="2"/>
  <c r="F17" i="2"/>
  <c r="F18" i="2"/>
  <c r="F19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7" i="3"/>
  <c r="C22" i="8" s="1"/>
  <c r="C13" i="15"/>
  <c r="C15" i="15" s="1"/>
  <c r="C11" i="8" s="1"/>
  <c r="C12" i="8"/>
  <c r="E29" i="19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6" i="7" l="1"/>
  <c r="C9" i="12" l="1"/>
  <c r="C31" i="8" s="1"/>
  <c r="E31" i="8" s="1"/>
  <c r="F8" i="2" l="1"/>
  <c r="F8" i="7"/>
  <c r="F25" i="7" s="1"/>
  <c r="F20" i="2" l="1"/>
  <c r="C9" i="10" s="1"/>
  <c r="C15" i="11" l="1"/>
  <c r="C28" i="8" s="1"/>
  <c r="C14" i="4"/>
  <c r="C26" i="8" s="1"/>
  <c r="C29" i="3"/>
  <c r="C24" i="8" s="1"/>
  <c r="F27" i="7"/>
  <c r="C18" i="8" s="1"/>
  <c r="C23" i="3"/>
  <c r="C23" i="8" s="1"/>
  <c r="C12" i="3"/>
  <c r="C21" i="8" s="1"/>
  <c r="C8" i="4"/>
  <c r="C25" i="8" s="1"/>
  <c r="C10" i="10"/>
  <c r="C17" i="8" s="1"/>
  <c r="F2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<sst xmlns="http://schemas.openxmlformats.org/spreadsheetml/2006/main" count="430" uniqueCount="209">
  <si>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</si>
  <si>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</si>
  <si>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</si>
  <si>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</si>
  <si>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</si>
  <si>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</si>
  <si>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</si>
  <si>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</si>
  <si>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</si>
  <si>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</si>
  <si>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</si>
  <si>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</si>
  <si>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</si>
  <si>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</si>
  <si>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</si>
  <si>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</si>
  <si>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</si>
  <si>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</si>
  <si>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</si>
  <si>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</si>
  <si>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</si>
  <si>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</si>
  <si>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</si>
  <si>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</si>
  <si>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</si>
  <si>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</si>
  <si>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</si>
  <si>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</si>
  <si>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</si>
  <si>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</si>
  <si>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</si>
  <si>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</si>
  <si>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</si>
  <si>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</si>
  <si>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</si>
  <si>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</si>
  <si>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</si>
  <si>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</si>
  <si>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</si>
  <si>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</si>
  <si>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</si>
  <si>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</si>
  <si>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</si>
  <si>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</si>
  <si>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</si>
  <si>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</si>
  <si>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</si>
  <si>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</si>
  <si>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</si>
  <si>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</si>
  <si>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</si>
  <si>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</si>
  <si>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</si>
  <si>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</si>
  <si>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</si>
  <si>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</si>
  <si>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</si>
  <si>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</si>
  <si>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</si>
  <si>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</si>
  <si>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</si>
  <si>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</si>
  <si>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</si>
  <si>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</si>
  <si>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</si>
  <si>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</si>
  <si>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</si>
  <si>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</si>
  <si>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</si>
  <si>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</si>
  <si>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</si>
  <si>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</si>
  <si>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</si>
  <si>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</si>
  <si>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</si>
  <si>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</si>
  <si>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</si>
  <si>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</si>
  <si>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</si>
  <si>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</si>
  <si>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</si>
  <si>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</si>
  <si>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</si>
  <si>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</si>
  <si>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</si>
  <si>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</si>
  <si>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</si>
  <si>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</si>
  <si>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</si>
  <si>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</si>
  <si>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</si>
  <si>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</si>
  <si>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</si>
  <si>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</si>
  <si>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</si>
  <si>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</si>
  <si>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</si>
  <si>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</si>
  <si>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</si>
  <si>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</si>
  <si>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</si>
  <si>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</si>
  <si>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</si>
  <si>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</si>
  <si>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</si>
  <si>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</si>
  <si>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</si>
  <si>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</si>
  <si>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</si>
  <si>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</si>
  <si>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</si>
  <si>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</si>
  <si>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</si>
  <si>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</si>
  <si>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</si>
  <si>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</si>
  <si>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</si>
  <si>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</si>
  <si>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</si>
  <si>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</si>
  <si>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</si>
  <si>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</si>
  <si>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</si>
  <si>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</si>
  <si>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</si>
  <si>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</si>
  <si>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</si>
  <si>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</si>
  <si>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</si>
  <si>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</si>
  <si>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</si>
  <si>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</si>
  <si>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</si>
  <si>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</si>
  <si>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</si>
  <si>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</si>
  <si>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</si>
  <si>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</si>
  <si>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</si>
  <si>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</si>
  <si>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</si>
  <si>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</si>
  <si>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</si>
  <si>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</si>
  <si>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</si>
  <si>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</si>
  <si>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</si>
  <si>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</si>
  <si>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</si>
  <si>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</si>
  <si>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</si>
  <si>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</si>
  <si>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</si>
  <si>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</si>
  <si>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</si>
  <si>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</si>
  <si>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</si>
  <si>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</si>
  <si>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</si>
  <si>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</si>
  <si>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</si>
  <si>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</si>
  <si>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</si>
  <si>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</si>
  <si>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</si>
  <si>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</si>
  <si>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</si>
  <si>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</si>
  <si>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</si>
  <si>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</si>
  <si>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</si>
  <si>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</si>
  <si>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</si>
  <si>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</si>
  <si>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</si>
  <si>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</si>
  <si>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</si>
  <si>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</si>
  <si>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</si>
  <si>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</si>
  <si>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Pumpestation (inkl. evt. hydrofor)/trykforøger, Konstruktioner</t>
  </si>
  <si>
    <t>2014</t>
  </si>
  <si>
    <t>50</t>
  </si>
  <si>
    <t>Ø 250 mm &lt; Ledningsnet ≤ Ø 500mm</t>
  </si>
  <si>
    <t>75</t>
  </si>
  <si>
    <t>Instrumenter (flowmåler+tryk transducer+alarmer)</t>
  </si>
  <si>
    <t>10</t>
  </si>
  <si>
    <t>Afregningsmålere, elektroniske ≤ Ø 110mm (Qn 10)</t>
  </si>
  <si>
    <t>Stik på ledningsnet, Konstruktioner</t>
  </si>
  <si>
    <t>Laboratorium (bygning, inkl. inventar+udstyr), Mek./EL</t>
  </si>
  <si>
    <t>Ø110 mm &lt; Ledningsnet ≤ Ø 250 mm</t>
  </si>
  <si>
    <t>Boring (inkl. etablering, forerør, filter og prøvepumpning)</t>
  </si>
  <si>
    <t>30</t>
  </si>
  <si>
    <t>Beluftningsanlæg, bundbeluftbning, Kontruktioner</t>
  </si>
  <si>
    <t>Rentvandsbeholder  element</t>
  </si>
  <si>
    <t>Beluftningsanlæg, iltningstrappe, Mek./EL</t>
  </si>
  <si>
    <t>25</t>
  </si>
  <si>
    <t>Tjenestemandspensioner</t>
  </si>
  <si>
    <t>Ejendomsskatter</t>
  </si>
  <si>
    <t xml:space="preserve">Køb af ydelser og produkter, der er omfattet af prisloftreguleringen, hos et andet selskab </t>
  </si>
  <si>
    <t>Afregningsmålere, elektroniske &gt; Ø110 mm</t>
  </si>
  <si>
    <t>Bygning for trykforøgere</t>
  </si>
  <si>
    <t>Rentvandsbeholder  insitu støbt</t>
  </si>
  <si>
    <t>Selskabsskatter</t>
  </si>
  <si>
    <t>Bornholms Vand AS</t>
  </si>
  <si>
    <t>V027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</si>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</sst>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Bornholms Vand AS</v>
      </c>
      <c r="B1" s="56"/>
      <c r="C1" s="56"/>
      <c r="D1" s="56"/>
      <c r="E1" s="56"/>
    </row>
    <row r="2" spans="1:5" x14ac:dyDescent="0.25">
      <c r="A2" s="220" t="str">
        <f>'1. Forside'!A2</f>
        <v>V027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Bornholms Vand AS</v>
      </c>
      <c r="B1" s="26"/>
      <c r="C1" s="26"/>
      <c r="D1" s="26"/>
      <c r="E1" s="26"/>
    </row>
    <row r="2" spans="1:5" x14ac:dyDescent="0.25">
      <c r="A2" s="221" t="str">
        <f>'1. Forside'!A2</f>
        <v>V027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13450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40000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-26550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Bornholms Vand AS</v>
      </c>
      <c r="B1" s="26"/>
      <c r="C1" s="26"/>
      <c r="D1" s="26"/>
      <c r="E1" s="26"/>
    </row>
    <row r="2" spans="1:5" x14ac:dyDescent="0.25">
      <c r="A2" s="221" t="str">
        <f>'1. Forside'!A2</f>
        <v>V027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1786492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1786492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Bornholms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27183266.835616399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8052297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1338913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177736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536000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10104946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644656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644656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-9596258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-9596258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1153344</v>
      </c>
      <c r="D27" s="79" t="s">
        <v>0</v>
      </c>
      <c r="E27" s="10">
        <f>IF(C27&lt;0,0,-C27)</f>
        <v>-1153344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26649570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26649570</v>
      </c>
      <c r="D36" s="79" t="s">
        <v>0</v>
      </c>
      <c r="E36" s="10">
        <f>-C36</f>
        <v>-26649570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-619647.1643836014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Bornholms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V027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539210</v>
      </c>
      <c r="D7" s="222" t="s">
        <v>0</v>
      </c>
      <c r="E7" s="223">
        <v>1160788</v>
      </c>
      <c r="F7" s="222" t="s">
        <v>0</v>
      </c>
      <c r="G7" s="223">
        <v>1141138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-539210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539210</v>
      </c>
      <c r="D11" s="226" t="s">
        <v>0</v>
      </c>
      <c r="E11" s="55">
        <f>C11+E7-E8-E9</f>
        <v>1699998</v>
      </c>
      <c r="F11" s="226" t="s">
        <v>0</v>
      </c>
      <c r="G11" s="55">
        <f>E11+G7-G8-G9</f>
        <v>2841136</v>
      </c>
      <c r="H11" s="226" t="s">
        <v>0</v>
      </c>
      <c r="I11" s="55">
        <f>G11+I7-I8-I9</f>
        <v>2841136</v>
      </c>
      <c r="J11" s="226" t="s">
        <v>0</v>
      </c>
      <c r="K11" s="55">
        <f>K7-K8-K9+K10+I11</f>
        <v>2301926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Bornholms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V027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8753187.0374081787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-33262.110742151082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-355161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8364763.9266660269</v>
      </c>
      <c r="D13" s="79" t="s">
        <v>0</v>
      </c>
      <c r="E13" s="6">
        <f>C13</f>
        <v>8364763.9266660269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7914423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206</v>
      </c>
      <c r="C16" s="14">
        <f>'6. Gennemførte investeringer'!F22</f>
        <v>2198932.3333333335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345304.65333333332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investeringer'!F27</f>
        <v>789333.33333333337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11247993.320000002</v>
      </c>
      <c r="D19" s="79" t="s">
        <v>0</v>
      </c>
      <c r="E19" s="8">
        <f>C19</f>
        <v>11247993.320000002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omkostninger'!C12</f>
        <v>852952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omkostninger'!C17</f>
        <v>7836000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omkostninger'!C23</f>
        <v>72500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omkostninger'!C29</f>
        <v>-30724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-26550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8724178</v>
      </c>
      <c r="D29" s="79" t="s">
        <v>0</v>
      </c>
      <c r="E29" s="6">
        <f>C29</f>
        <v>8724178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-619647.1643836014</v>
      </c>
      <c r="D33" s="79" t="s">
        <v>0</v>
      </c>
      <c r="E33" s="12">
        <f>C33</f>
        <v>-619647.1643836014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27717288.082282428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1255580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22.075286387392623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15.834345945525119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Bornholms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V027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8753187.0374081787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8753187.0374081787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8753187.0374081787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-33262.110742151082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Bornholms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6009062.9011807144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8719924.9266660269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8753187.0374081787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1420642.2561713473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355161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Bornholms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V027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361560540.32518578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7914423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7914423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Bornholms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206920</v>
      </c>
      <c r="F8" s="34">
        <f t="shared" ref="F8" si="0">E8/D8</f>
        <v>4138.3999999999996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2959012</v>
      </c>
      <c r="F9" s="34">
        <f t="shared" ref="F9:F19" si="1">E9/D9</f>
        <v>39453.493333333332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151767</v>
      </c>
      <c r="F10" s="34">
        <f t="shared" si="1"/>
        <v>15176.7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186</v>
      </c>
      <c r="E11" s="32">
        <v>3125104</v>
      </c>
      <c r="F11" s="34">
        <f t="shared" si="1"/>
        <v>312510.40000000002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181</v>
      </c>
      <c r="D12" s="31" t="s">
        <v>184</v>
      </c>
      <c r="E12" s="32">
        <v>11169</v>
      </c>
      <c r="F12" s="34">
        <f t="shared" si="1"/>
        <v>148.91999999999999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181</v>
      </c>
      <c r="D13" s="31" t="s">
        <v>186</v>
      </c>
      <c r="E13" s="32">
        <v>102915</v>
      </c>
      <c r="F13" s="34">
        <f t="shared" si="1"/>
        <v>10291.5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181</v>
      </c>
      <c r="D14" s="31" t="s">
        <v>184</v>
      </c>
      <c r="E14" s="32">
        <v>901476</v>
      </c>
      <c r="F14" s="34">
        <f t="shared" si="1"/>
        <v>12019.68</v>
      </c>
      <c r="G14" s="35" t="s">
        <v>0</v>
      </c>
      <c r="H14" s="26"/>
    </row>
    <row r="15" spans="1:8" s="148" customFormat="1" x14ac:dyDescent="0.25">
      <c r="A15" s="26"/>
      <c r="B15" s="29" t="s">
        <v>188</v>
      </c>
      <c r="C15" s="30" t="s">
        <v>181</v>
      </c>
      <c r="D15" s="31" t="s">
        <v>184</v>
      </c>
      <c r="E15" s="32">
        <v>1205157</v>
      </c>
      <c r="F15" s="34">
        <f t="shared" si="1"/>
        <v>16068.76</v>
      </c>
      <c r="G15" s="35" t="s">
        <v>0</v>
      </c>
      <c r="H15" s="26"/>
    </row>
    <row r="16" spans="1:8" s="148" customFormat="1" x14ac:dyDescent="0.25">
      <c r="A16" s="26"/>
      <c r="B16" s="29" t="s">
        <v>191</v>
      </c>
      <c r="C16" s="30" t="s">
        <v>181</v>
      </c>
      <c r="D16" s="31" t="s">
        <v>192</v>
      </c>
      <c r="E16" s="32">
        <v>144057</v>
      </c>
      <c r="F16" s="34">
        <f t="shared" si="1"/>
        <v>4801.8999999999996</v>
      </c>
      <c r="G16" s="35" t="s">
        <v>0</v>
      </c>
      <c r="H16" s="26"/>
    </row>
    <row r="17" spans="1:8" s="148" customFormat="1" x14ac:dyDescent="0.25">
      <c r="A17" s="26"/>
      <c r="B17" s="29" t="s">
        <v>193</v>
      </c>
      <c r="C17" s="30" t="s">
        <v>181</v>
      </c>
      <c r="D17" s="31" t="s">
        <v>182</v>
      </c>
      <c r="E17" s="32">
        <v>409293</v>
      </c>
      <c r="F17" s="34">
        <f t="shared" si="1"/>
        <v>8185.86</v>
      </c>
      <c r="G17" s="35" t="s">
        <v>0</v>
      </c>
      <c r="H17" s="26"/>
    </row>
    <row r="18" spans="1:8" s="148" customFormat="1" x14ac:dyDescent="0.25">
      <c r="A18" s="26"/>
      <c r="B18" s="29" t="s">
        <v>194</v>
      </c>
      <c r="C18" s="30" t="s">
        <v>181</v>
      </c>
      <c r="D18" s="31" t="s">
        <v>182</v>
      </c>
      <c r="E18" s="32">
        <v>344107</v>
      </c>
      <c r="F18" s="34">
        <f t="shared" si="1"/>
        <v>6882.14</v>
      </c>
      <c r="G18" s="35" t="s">
        <v>0</v>
      </c>
      <c r="H18" s="26"/>
    </row>
    <row r="19" spans="1:8" s="148" customFormat="1" x14ac:dyDescent="0.25">
      <c r="A19" s="26"/>
      <c r="B19" s="29" t="s">
        <v>195</v>
      </c>
      <c r="C19" s="30" t="s">
        <v>181</v>
      </c>
      <c r="D19" s="31" t="s">
        <v>196</v>
      </c>
      <c r="E19" s="32">
        <v>35281</v>
      </c>
      <c r="F19" s="34">
        <f t="shared" si="1"/>
        <v>1411.24</v>
      </c>
      <c r="G19" s="35" t="s">
        <v>0</v>
      </c>
      <c r="H19" s="26"/>
    </row>
    <row r="20" spans="1:8" s="148" customFormat="1" x14ac:dyDescent="0.25">
      <c r="A20" s="26"/>
      <c r="B20" s="23" t="s">
        <v>71</v>
      </c>
      <c r="C20" s="158"/>
      <c r="D20" s="158"/>
      <c r="E20" s="158"/>
      <c r="F20" s="36">
        <f>SUM(F8:F19)</f>
        <v>431088.99333333335</v>
      </c>
      <c r="G20" s="37" t="s">
        <v>0</v>
      </c>
      <c r="H20" s="26"/>
    </row>
    <row r="21" spans="1:8" s="148" customFormat="1" x14ac:dyDescent="0.25">
      <c r="A21" s="26"/>
      <c r="B21" s="107" t="s">
        <v>132</v>
      </c>
      <c r="C21" s="159"/>
      <c r="D21" s="159"/>
      <c r="E21" s="159"/>
      <c r="F21" s="66">
        <v>1767843.34</v>
      </c>
      <c r="G21" s="37" t="s">
        <v>0</v>
      </c>
      <c r="H21" s="26"/>
    </row>
    <row r="22" spans="1:8" s="148" customFormat="1" x14ac:dyDescent="0.25">
      <c r="A22" s="26"/>
      <c r="B22" s="39" t="s">
        <v>68</v>
      </c>
      <c r="C22" s="160"/>
      <c r="D22" s="160"/>
      <c r="E22" s="161"/>
      <c r="F22" s="38">
        <f>F20+F21</f>
        <v>2198932.3333333335</v>
      </c>
      <c r="G22" s="38" t="s">
        <v>0</v>
      </c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hidden="1" x14ac:dyDescent="0.25"/>
    <row r="27" spans="1:8" s="148" customFormat="1" hidden="1" x14ac:dyDescent="0.25"/>
    <row r="28" spans="1:8" s="148" customFormat="1" hidden="1" x14ac:dyDescent="0.25"/>
    <row r="29" spans="1:8" s="148" customFormat="1" ht="14.45" hidden="1" customHeight="1" x14ac:dyDescent="0.25"/>
    <row r="30" spans="1:8" s="148" customFormat="1" ht="14.4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Bornholms Vand AS</v>
      </c>
      <c r="B1" s="162"/>
      <c r="C1" s="162"/>
      <c r="D1" s="162"/>
      <c r="E1" s="162"/>
    </row>
    <row r="2" spans="1:5" x14ac:dyDescent="0.25">
      <c r="A2" s="1" t="str">
        <f>'1. Forside'!A2</f>
        <v>V027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267500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249373.33333333334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investeringer'!F20</f>
        <v>431088.99333333335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345304.65333333332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Bornholms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V027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188</v>
      </c>
      <c r="C8" s="30">
        <v>2015</v>
      </c>
      <c r="D8" s="31">
        <v>75</v>
      </c>
      <c r="E8" s="32">
        <v>400000</v>
      </c>
      <c r="F8" s="45">
        <f>E8/D8</f>
        <v>5333.333333333333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10</v>
      </c>
      <c r="E9" s="32">
        <v>1800000</v>
      </c>
      <c r="F9" s="45">
        <f t="shared" ref="F9:F24" si="0">E9/D9</f>
        <v>180000</v>
      </c>
      <c r="G9" s="35" t="s">
        <v>0</v>
      </c>
      <c r="H9" s="26"/>
    </row>
    <row r="10" spans="1:8" s="148" customFormat="1" x14ac:dyDescent="0.25">
      <c r="A10" s="26"/>
      <c r="B10" s="29" t="s">
        <v>190</v>
      </c>
      <c r="C10" s="30">
        <v>2015</v>
      </c>
      <c r="D10" s="31">
        <v>75</v>
      </c>
      <c r="E10" s="32">
        <v>2850000</v>
      </c>
      <c r="F10" s="45">
        <f t="shared" si="0"/>
        <v>38000</v>
      </c>
      <c r="G10" s="35" t="s">
        <v>0</v>
      </c>
      <c r="H10" s="26"/>
    </row>
    <row r="11" spans="1:8" s="148" customFormat="1" x14ac:dyDescent="0.25">
      <c r="A11" s="26"/>
      <c r="B11" s="29" t="s">
        <v>200</v>
      </c>
      <c r="C11" s="30">
        <v>2015</v>
      </c>
      <c r="D11" s="31">
        <v>10</v>
      </c>
      <c r="E11" s="32">
        <v>400000</v>
      </c>
      <c r="F11" s="45">
        <f t="shared" si="0"/>
        <v>40000</v>
      </c>
      <c r="G11" s="35" t="s">
        <v>0</v>
      </c>
      <c r="H11" s="26"/>
    </row>
    <row r="12" spans="1:8" s="148" customFormat="1" x14ac:dyDescent="0.25">
      <c r="A12" s="26"/>
      <c r="B12" s="29" t="s">
        <v>201</v>
      </c>
      <c r="C12" s="30">
        <v>2015</v>
      </c>
      <c r="D12" s="31">
        <v>75</v>
      </c>
      <c r="E12" s="32">
        <v>500000</v>
      </c>
      <c r="F12" s="45">
        <f t="shared" si="0"/>
        <v>6666.666666666667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>
        <v>2015</v>
      </c>
      <c r="D13" s="31">
        <v>30</v>
      </c>
      <c r="E13" s="32">
        <v>350000</v>
      </c>
      <c r="F13" s="45">
        <f t="shared" si="0"/>
        <v>11666.666666666666</v>
      </c>
      <c r="G13" s="35" t="s">
        <v>0</v>
      </c>
      <c r="H13" s="26"/>
    </row>
    <row r="14" spans="1:8" s="148" customFormat="1" x14ac:dyDescent="0.25">
      <c r="A14" s="26"/>
      <c r="B14" s="29" t="s">
        <v>188</v>
      </c>
      <c r="C14" s="30">
        <v>2015</v>
      </c>
      <c r="D14" s="31">
        <v>75</v>
      </c>
      <c r="E14" s="32">
        <v>1000000</v>
      </c>
      <c r="F14" s="45">
        <f t="shared" si="0"/>
        <v>13333.333333333334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>
        <v>2015</v>
      </c>
      <c r="D15" s="31">
        <v>75</v>
      </c>
      <c r="E15" s="32">
        <v>3450000</v>
      </c>
      <c r="F15" s="45">
        <f t="shared" si="0"/>
        <v>46000</v>
      </c>
      <c r="G15" s="35" t="s">
        <v>0</v>
      </c>
      <c r="H15" s="26"/>
    </row>
    <row r="16" spans="1:8" s="148" customFormat="1" x14ac:dyDescent="0.25">
      <c r="A16" s="26"/>
      <c r="B16" s="29" t="s">
        <v>194</v>
      </c>
      <c r="C16" s="30">
        <v>2015</v>
      </c>
      <c r="D16" s="31">
        <v>50</v>
      </c>
      <c r="E16" s="32">
        <v>350000</v>
      </c>
      <c r="F16" s="45">
        <f t="shared" si="0"/>
        <v>7000</v>
      </c>
      <c r="G16" s="35" t="s">
        <v>0</v>
      </c>
      <c r="H16" s="26"/>
    </row>
    <row r="17" spans="1:8" s="148" customFormat="1" x14ac:dyDescent="0.25">
      <c r="A17" s="26"/>
      <c r="B17" s="29" t="s">
        <v>188</v>
      </c>
      <c r="C17" s="30">
        <v>2016</v>
      </c>
      <c r="D17" s="31">
        <v>75</v>
      </c>
      <c r="E17" s="32">
        <v>400000</v>
      </c>
      <c r="F17" s="45">
        <f t="shared" si="0"/>
        <v>5333.333333333333</v>
      </c>
      <c r="G17" s="35" t="s">
        <v>0</v>
      </c>
      <c r="H17" s="26"/>
    </row>
    <row r="18" spans="1:8" s="148" customFormat="1" x14ac:dyDescent="0.25">
      <c r="A18" s="26"/>
      <c r="B18" s="29" t="s">
        <v>200</v>
      </c>
      <c r="C18" s="30">
        <v>2016</v>
      </c>
      <c r="D18" s="31">
        <v>10</v>
      </c>
      <c r="E18" s="32">
        <v>3100000</v>
      </c>
      <c r="F18" s="45">
        <f t="shared" si="0"/>
        <v>310000</v>
      </c>
      <c r="G18" s="35" t="s">
        <v>0</v>
      </c>
      <c r="H18" s="26"/>
    </row>
    <row r="19" spans="1:8" s="148" customFormat="1" x14ac:dyDescent="0.25">
      <c r="A19" s="26"/>
      <c r="B19" s="29" t="s">
        <v>190</v>
      </c>
      <c r="C19" s="30">
        <v>2016</v>
      </c>
      <c r="D19" s="31">
        <v>75</v>
      </c>
      <c r="E19" s="32">
        <v>2050000</v>
      </c>
      <c r="F19" s="45">
        <f t="shared" si="0"/>
        <v>27333.333333333332</v>
      </c>
      <c r="G19" s="35" t="s">
        <v>0</v>
      </c>
      <c r="H19" s="26"/>
    </row>
    <row r="20" spans="1:8" s="148" customFormat="1" x14ac:dyDescent="0.25">
      <c r="A20" s="26"/>
      <c r="B20" s="29" t="s">
        <v>185</v>
      </c>
      <c r="C20" s="30">
        <v>2016</v>
      </c>
      <c r="D20" s="31">
        <v>10</v>
      </c>
      <c r="E20" s="32">
        <v>200000</v>
      </c>
      <c r="F20" s="45">
        <f t="shared" si="0"/>
        <v>20000</v>
      </c>
      <c r="G20" s="35" t="s">
        <v>0</v>
      </c>
      <c r="H20" s="26"/>
    </row>
    <row r="21" spans="1:8" s="148" customFormat="1" x14ac:dyDescent="0.25">
      <c r="A21" s="26"/>
      <c r="B21" s="29" t="s">
        <v>191</v>
      </c>
      <c r="C21" s="30">
        <v>2016</v>
      </c>
      <c r="D21" s="31">
        <v>30</v>
      </c>
      <c r="E21" s="32">
        <v>200000</v>
      </c>
      <c r="F21" s="45">
        <f t="shared" si="0"/>
        <v>6666.666666666667</v>
      </c>
      <c r="G21" s="35" t="s">
        <v>0</v>
      </c>
      <c r="H21" s="26"/>
    </row>
    <row r="22" spans="1:8" s="148" customFormat="1" x14ac:dyDescent="0.25">
      <c r="A22" s="26"/>
      <c r="B22" s="29" t="s">
        <v>188</v>
      </c>
      <c r="C22" s="30">
        <v>2016</v>
      </c>
      <c r="D22" s="31">
        <v>75</v>
      </c>
      <c r="E22" s="32">
        <v>1000000</v>
      </c>
      <c r="F22" s="45">
        <f t="shared" si="0"/>
        <v>13333.333333333334</v>
      </c>
      <c r="G22" s="35" t="s">
        <v>0</v>
      </c>
      <c r="H22" s="26"/>
    </row>
    <row r="23" spans="1:8" s="148" customFormat="1" x14ac:dyDescent="0.25">
      <c r="A23" s="26"/>
      <c r="B23" s="29" t="s">
        <v>190</v>
      </c>
      <c r="C23" s="30">
        <v>2016</v>
      </c>
      <c r="D23" s="31">
        <v>75</v>
      </c>
      <c r="E23" s="32">
        <v>3650000</v>
      </c>
      <c r="F23" s="45">
        <f t="shared" si="0"/>
        <v>48666.666666666664</v>
      </c>
      <c r="G23" s="35" t="s">
        <v>0</v>
      </c>
      <c r="H23" s="26"/>
    </row>
    <row r="24" spans="1:8" s="148" customFormat="1" x14ac:dyDescent="0.25">
      <c r="A24" s="26"/>
      <c r="B24" s="29" t="s">
        <v>202</v>
      </c>
      <c r="C24" s="30">
        <v>2016</v>
      </c>
      <c r="D24" s="31">
        <v>50</v>
      </c>
      <c r="E24" s="32">
        <v>500000</v>
      </c>
      <c r="F24" s="45">
        <f t="shared" si="0"/>
        <v>10000</v>
      </c>
      <c r="G24" s="35" t="s">
        <v>0</v>
      </c>
      <c r="H24" s="26"/>
    </row>
    <row r="25" spans="1:8" s="148" customFormat="1" x14ac:dyDescent="0.25">
      <c r="A25" s="26"/>
      <c r="B25" s="109" t="s">
        <v>72</v>
      </c>
      <c r="C25" s="165"/>
      <c r="D25" s="166"/>
      <c r="E25" s="167"/>
      <c r="F25" s="46">
        <f>SUMIF(C8:C24,"2015",F8:F24)</f>
        <v>348000.00000000006</v>
      </c>
      <c r="G25" s="47" t="s">
        <v>0</v>
      </c>
      <c r="H25" s="26"/>
    </row>
    <row r="26" spans="1:8" s="148" customFormat="1" x14ac:dyDescent="0.25">
      <c r="A26" s="26"/>
      <c r="B26" s="107" t="s">
        <v>130</v>
      </c>
      <c r="C26" s="168"/>
      <c r="D26" s="169"/>
      <c r="E26" s="170"/>
      <c r="F26" s="46">
        <f>SUMIF(C8:C24,"2016",F8:F24)</f>
        <v>441333.33333333331</v>
      </c>
      <c r="G26" s="47" t="s">
        <v>0</v>
      </c>
      <c r="H26" s="26"/>
    </row>
    <row r="27" spans="1:8" s="148" customFormat="1" x14ac:dyDescent="0.25">
      <c r="A27" s="26"/>
      <c r="B27" s="50" t="s">
        <v>36</v>
      </c>
      <c r="C27" s="171"/>
      <c r="D27" s="172"/>
      <c r="E27" s="172"/>
      <c r="F27" s="48">
        <f>F25+F26</f>
        <v>789333.33333333337</v>
      </c>
      <c r="G27" s="49" t="s">
        <v>0</v>
      </c>
      <c r="H27" s="26"/>
    </row>
    <row r="28" spans="1:8" s="148" customFormat="1" x14ac:dyDescent="0.25">
      <c r="A28" s="26"/>
      <c r="B28" s="26"/>
      <c r="C28" s="164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164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164"/>
      <c r="D30" s="26"/>
      <c r="E30" s="26"/>
      <c r="F30" s="173"/>
      <c r="G30" s="173"/>
      <c r="H30" s="26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t="12" hidden="1" customHeight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2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Bornholms Vand AS</v>
      </c>
      <c r="B1" s="56"/>
      <c r="C1" s="56"/>
      <c r="D1" s="176"/>
      <c r="E1" s="56"/>
    </row>
    <row r="2" spans="1:5" x14ac:dyDescent="0.25">
      <c r="A2" s="220" t="str">
        <f>'1. Forside'!A2</f>
        <v>V027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199</v>
      </c>
      <c r="C8" s="51">
        <v>100000</v>
      </c>
      <c r="D8" s="181" t="s">
        <v>0</v>
      </c>
      <c r="E8" s="56"/>
    </row>
    <row r="9" spans="1:5" x14ac:dyDescent="0.25">
      <c r="A9" s="56"/>
      <c r="B9" s="206" t="s">
        <v>197</v>
      </c>
      <c r="C9" s="51">
        <v>259952</v>
      </c>
      <c r="D9" s="181" t="s">
        <v>0</v>
      </c>
      <c r="E9" s="56"/>
    </row>
    <row r="10" spans="1:5" x14ac:dyDescent="0.25">
      <c r="A10" s="56"/>
      <c r="B10" s="206" t="s">
        <v>203</v>
      </c>
      <c r="C10" s="51">
        <v>450000</v>
      </c>
      <c r="D10" s="181" t="s">
        <v>0</v>
      </c>
      <c r="E10" s="56"/>
    </row>
    <row r="11" spans="1:5" x14ac:dyDescent="0.25">
      <c r="A11" s="56"/>
      <c r="B11" s="206" t="s">
        <v>198</v>
      </c>
      <c r="C11" s="51">
        <v>10000</v>
      </c>
      <c r="D11" s="181" t="s">
        <v>0</v>
      </c>
      <c r="E11" s="56"/>
    </row>
    <row r="12" spans="1:5" x14ac:dyDescent="0.25">
      <c r="A12" s="56"/>
      <c r="B12" s="54" t="s">
        <v>35</v>
      </c>
      <c r="C12" s="55">
        <f>SUM(C7:C11)</f>
        <v>852952</v>
      </c>
      <c r="D12" s="54" t="s">
        <v>0</v>
      </c>
      <c r="E12" s="56"/>
    </row>
    <row r="13" spans="1:5" x14ac:dyDescent="0.25">
      <c r="A13" s="56"/>
      <c r="B13" s="56"/>
      <c r="C13" s="56"/>
      <c r="D13" s="176"/>
      <c r="E13" s="56"/>
    </row>
    <row r="14" spans="1:5" x14ac:dyDescent="0.25">
      <c r="A14" s="56"/>
      <c r="B14" s="56"/>
      <c r="C14" s="56"/>
      <c r="D14" s="176"/>
      <c r="E14" s="56"/>
    </row>
    <row r="15" spans="1:5" ht="25.5" customHeight="1" x14ac:dyDescent="0.25">
      <c r="A15" s="56"/>
      <c r="B15" s="205" t="s">
        <v>207</v>
      </c>
      <c r="C15" s="178"/>
      <c r="D15" s="179"/>
      <c r="E15" s="56"/>
    </row>
    <row r="16" spans="1:5" x14ac:dyDescent="0.25">
      <c r="A16" s="56"/>
      <c r="B16" s="53" t="s">
        <v>208</v>
      </c>
      <c r="C16" s="180">
        <v>7836000</v>
      </c>
      <c r="D16" s="181" t="s">
        <v>0</v>
      </c>
      <c r="E16" s="56"/>
    </row>
    <row r="17" spans="1:5" x14ac:dyDescent="0.25">
      <c r="A17" s="56"/>
      <c r="B17" s="54" t="s">
        <v>35</v>
      </c>
      <c r="C17" s="55">
        <f>C16</f>
        <v>7836000</v>
      </c>
      <c r="D17" s="54" t="s">
        <v>0</v>
      </c>
      <c r="E17" s="56"/>
    </row>
    <row r="18" spans="1:5" x14ac:dyDescent="0.25">
      <c r="A18" s="56"/>
      <c r="B18" s="56"/>
      <c r="C18" s="56"/>
      <c r="D18" s="176"/>
      <c r="E18" s="56"/>
    </row>
    <row r="19" spans="1:5" x14ac:dyDescent="0.25">
      <c r="A19" s="56"/>
      <c r="B19" s="56"/>
      <c r="C19" s="56"/>
      <c r="D19" s="176"/>
      <c r="E19" s="56"/>
    </row>
    <row r="20" spans="1:5" ht="38.25" customHeight="1" x14ac:dyDescent="0.25">
      <c r="A20" s="56"/>
      <c r="B20" s="261" t="s">
        <v>140</v>
      </c>
      <c r="C20" s="262"/>
      <c r="D20" s="263"/>
      <c r="E20" s="56"/>
    </row>
    <row r="21" spans="1:5" x14ac:dyDescent="0.25">
      <c r="A21" s="56"/>
      <c r="B21" s="53" t="s">
        <v>70</v>
      </c>
      <c r="C21" s="51">
        <v>52000</v>
      </c>
      <c r="D21" s="181" t="s">
        <v>0</v>
      </c>
      <c r="E21" s="56"/>
    </row>
    <row r="22" spans="1:5" x14ac:dyDescent="0.25">
      <c r="A22" s="56"/>
      <c r="B22" s="53" t="s">
        <v>14</v>
      </c>
      <c r="C22" s="51">
        <v>20500</v>
      </c>
      <c r="D22" s="181" t="s">
        <v>0</v>
      </c>
      <c r="E22" s="56"/>
    </row>
    <row r="23" spans="1:5" x14ac:dyDescent="0.25">
      <c r="A23" s="56"/>
      <c r="B23" s="54" t="s">
        <v>35</v>
      </c>
      <c r="C23" s="55">
        <f>SUM(C21:C22)</f>
        <v>72500</v>
      </c>
      <c r="D23" s="54" t="s">
        <v>0</v>
      </c>
      <c r="E23" s="56"/>
    </row>
    <row r="24" spans="1:5" x14ac:dyDescent="0.25">
      <c r="A24" s="56"/>
      <c r="B24" s="56"/>
      <c r="C24" s="182"/>
      <c r="D24" s="183"/>
      <c r="E24" s="56"/>
    </row>
    <row r="25" spans="1:5" x14ac:dyDescent="0.25">
      <c r="A25" s="56"/>
      <c r="B25" s="56"/>
      <c r="C25" s="182"/>
      <c r="D25" s="183"/>
      <c r="E25" s="56"/>
    </row>
    <row r="26" spans="1:5" ht="42" customHeight="1" x14ac:dyDescent="0.25">
      <c r="A26" s="56"/>
      <c r="B26" s="264" t="s">
        <v>141</v>
      </c>
      <c r="C26" s="265"/>
      <c r="D26" s="266"/>
      <c r="E26" s="56"/>
    </row>
    <row r="27" spans="1:5" x14ac:dyDescent="0.25">
      <c r="A27" s="56"/>
      <c r="B27" s="108" t="s">
        <v>142</v>
      </c>
      <c r="C27" s="19">
        <v>8178477</v>
      </c>
      <c r="D27" s="58" t="s">
        <v>0</v>
      </c>
      <c r="E27" s="56"/>
    </row>
    <row r="28" spans="1:5" x14ac:dyDescent="0.25">
      <c r="A28" s="56"/>
      <c r="B28" s="108" t="s">
        <v>143</v>
      </c>
      <c r="C28" s="40">
        <v>8209201</v>
      </c>
      <c r="D28" s="58" t="s">
        <v>0</v>
      </c>
      <c r="E28" s="56"/>
    </row>
    <row r="29" spans="1:5" x14ac:dyDescent="0.25">
      <c r="A29" s="56"/>
      <c r="B29" s="28" t="s">
        <v>144</v>
      </c>
      <c r="C29" s="55">
        <f>C27-C28</f>
        <v>-30724</v>
      </c>
      <c r="D29" s="28" t="s">
        <v>0</v>
      </c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x14ac:dyDescent="0.25">
      <c r="A32" s="56"/>
      <c r="B32" s="56"/>
      <c r="C32" s="56"/>
      <c r="D32" s="176"/>
      <c r="E32" s="56"/>
    </row>
    <row r="33" spans="1:5" hidden="1" x14ac:dyDescent="0.25"/>
    <row r="34" spans="1:5" hidden="1" x14ac:dyDescent="0.25"/>
    <row r="35" spans="1:5" hidden="1" x14ac:dyDescent="0.25"/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>
      <c r="A40" s="185"/>
      <c r="B40" s="185"/>
      <c r="C40" s="185"/>
      <c r="D40" s="186"/>
      <c r="E40" s="185"/>
    </row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</sheetData>
  <sheetProtection password="C6ED" sheet="1" objects="1" scenarios="1"/>
  <mergeCells count="3">
    <mergeCell ref="B4:D4"/>
    <mergeCell ref="B20:D20"/>
    <mergeCell ref="B26:D26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2015-09-25T12:08:22Z</dcterms:modified>
</cp:coreProperties>
</file>