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3" i="15"/>
  <c r="C15" i="15" s="1"/>
  <c r="C11" i="8" s="1"/>
  <c r="E29" i="19"/>
  <c r="C12" i="8"/>
  <c r="C13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2" i="7" s="1"/>
  <c r="F12" i="2" l="1"/>
  <c r="F13" i="2"/>
  <c r="F14" i="2"/>
  <c r="C9" i="12" l="1"/>
  <c r="C11" i="12" s="1"/>
  <c r="C31" i="8" s="1"/>
  <c r="E31" i="8" s="1"/>
  <c r="F8" i="2" l="1"/>
  <c r="F8" i="7"/>
  <c r="F11" i="7" s="1"/>
  <c r="F15" i="2" l="1"/>
  <c r="C9" i="10" s="1"/>
  <c r="C15" i="11" l="1"/>
  <c r="C28" i="8" s="1"/>
  <c r="C14" i="4"/>
  <c r="C26" i="8" s="1"/>
  <c r="C25" i="3"/>
  <c r="C24" i="8" s="1"/>
  <c r="F13" i="7"/>
  <c r="C18" i="8" s="1"/>
  <c r="C19" i="3"/>
  <c r="C23" i="8" s="1"/>
  <c r="C8" i="3"/>
  <c r="C21" i="8" s="1"/>
  <c r="C8" i="4"/>
  <c r="C25" i="8" s="1"/>
  <c r="C10" i="10"/>
  <c r="C17" i="8" s="1"/>
  <c r="F1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<sst xmlns="http://schemas.openxmlformats.org/spreadsheetml/2006/main" count="374" uniqueCount="198">
  <si>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</si>
  <si>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</si>
  <si>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</si>
  <si>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</si>
  <si>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</si>
  <si>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</si>
  <si>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</si>
  <si>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</si>
  <si>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</si>
  <si>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</si>
  <si>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</si>
  <si>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</si>
  <si>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</si>
  <si>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</si>
  <si>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</si>
  <si>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</si>
  <si>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</si>
  <si>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</si>
  <si>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</si>
  <si>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</si>
  <si>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</si>
  <si>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</si>
  <si>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</si>
  <si>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</si>
  <si>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</si>
  <si>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</si>
  <si>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</si>
  <si>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</si>
  <si>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</si>
  <si>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</si>
  <si>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</si>
  <si>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</si>
  <si>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</si>
  <si>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</si>
  <si>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</si>
  <si>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</si>
  <si>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</si>
  <si>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</si>
  <si>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</si>
  <si>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</si>
  <si>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</si>
  <si>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</si>
  <si>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</si>
  <si>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</si>
  <si>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</si>
  <si>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</si>
  <si>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</si>
  <si>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</si>
  <si>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</si>
  <si>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</si>
  <si>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</si>
  <si>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</si>
  <si>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</si>
  <si>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</si>
  <si>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</si>
  <si>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</si>
  <si>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</si>
  <si>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</si>
  <si>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</si>
  <si>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</si>
  <si>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</si>
  <si>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</si>
  <si>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</si>
  <si>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</si>
  <si>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</si>
  <si>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</si>
  <si>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</si>
  <si>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</si>
  <si>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</si>
  <si>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</si>
  <si>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</si>
  <si>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</si>
  <si>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</si>
  <si>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</si>
  <si>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</si>
  <si>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</si>
  <si>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</si>
  <si>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</si>
  <si>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</si>
  <si>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</si>
  <si>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</si>
  <si>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</si>
  <si>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</si>
  <si>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</si>
  <si>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</si>
  <si>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</si>
  <si>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</si>
  <si>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</si>
  <si>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</si>
  <si>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</si>
  <si>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</si>
  <si>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</si>
  <si>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</si>
  <si>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</si>
  <si>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</si>
  <si>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</si>
  <si>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</si>
  <si>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</si>
  <si>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</si>
  <si>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</si>
  <si>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</si>
  <si>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</si>
  <si>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</si>
  <si>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</si>
  <si>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</si>
  <si>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</si>
  <si>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</si>
  <si>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</si>
  <si>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</si>
  <si>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</si>
  <si>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</si>
  <si>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</si>
  <si>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</si>
  <si>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</si>
  <si>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</si>
  <si>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</si>
  <si>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</si>
  <si>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</si>
  <si>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</si>
  <si>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</si>
  <si>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</si>
  <si>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</si>
  <si>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</si>
  <si>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</si>
  <si>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</si>
  <si>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</si>
  <si>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</si>
  <si>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</si>
  <si>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</si>
  <si>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</si>
  <si>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</si>
  <si>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</si>
  <si>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</si>
  <si>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</si>
  <si>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</si>
  <si>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</si>
  <si>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</si>
  <si>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</si>
  <si>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</si>
  <si>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</si>
  <si>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</si>
  <si>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</si>
  <si>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</si>
  <si>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</si>
  <si>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</si>
  <si>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</si>
  <si>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</si>
  <si>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</si>
  <si>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</si>
  <si>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</si>
  <si>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</si>
  <si>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</si>
  <si>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</si>
  <si>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</si>
  <si>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</si>
  <si>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</si>
  <si>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</si>
  <si>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</si>
  <si>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</si>
  <si>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</si>
  <si>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</si>
  <si>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</si>
  <si>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</si>
  <si>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</si>
  <si>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</si>
  <si>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</si>
  <si>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</si>
  <si>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</si>
  <si>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</si>
  <si>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</si>
  <si>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</si>
  <si>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</si>
  <si>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</si>
  <si>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</si>
  <si>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</si>
  <si>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</si>
  <si>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</si>
  <si>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</si>
  <si>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</si>
  <si>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</si>
  <si>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</si>
  <si>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Laboratorium (bygning, inkl. inventar+udstyr), Kontruktioner</t>
  </si>
  <si>
    <t>2014</t>
  </si>
  <si>
    <t>75</t>
  </si>
  <si>
    <t>Boring (inkl. etablering, forerør, filter og prøvepumpning)</t>
  </si>
  <si>
    <t>30</t>
  </si>
  <si>
    <t>Ø110 mm &lt; Ledningsnet ≤ Ø 250 mm</t>
  </si>
  <si>
    <t>SRO anlæg</t>
  </si>
  <si>
    <t>10</t>
  </si>
  <si>
    <t>Ø 50mm &lt; Ledningsnet ≤ Ø110 mm</t>
  </si>
  <si>
    <t>Udpumpningsanlæg, Freqvensomformer</t>
  </si>
  <si>
    <t>25</t>
  </si>
  <si>
    <t>Afregningsmålere, elektroniske ≤ Ø 110mm (Qn 10)</t>
  </si>
  <si>
    <t>Udpumpningsanlæg, rentvandspumper på vandværk</t>
  </si>
  <si>
    <t>Borup Vandværk</t>
  </si>
  <si>
    <t>V028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</si>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</sst>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>
      <selection activeCell="E3" sqref="E3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Borup Vandværk</v>
      </c>
      <c r="B1" s="56"/>
      <c r="C1" s="56"/>
      <c r="D1" s="56"/>
      <c r="E1" s="56"/>
    </row>
    <row r="2" spans="1:5" x14ac:dyDescent="0.25">
      <c r="A2" s="220" t="str">
        <f>'1. Forside'!A2</f>
        <v>V028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Borup Vandværk</v>
      </c>
      <c r="B1" s="26"/>
      <c r="C1" s="26"/>
      <c r="D1" s="26"/>
      <c r="E1" s="26"/>
    </row>
    <row r="2" spans="1:5" x14ac:dyDescent="0.25">
      <c r="A2" s="221" t="str">
        <f>'1. Forside'!A2</f>
        <v>V028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30000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-30000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-51312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-132000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80688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Borup Vandværk</v>
      </c>
      <c r="B1" s="26"/>
      <c r="C1" s="26"/>
      <c r="D1" s="26"/>
      <c r="E1" s="26"/>
    </row>
    <row r="2" spans="1:5" x14ac:dyDescent="0.25">
      <c r="A2" s="221" t="str">
        <f>'1. Forside'!A2</f>
        <v>V028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-5341079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-2688526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-2652553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-530510.6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1704217.4954587058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1391871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36489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-23430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57267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1462197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60900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60900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-1647708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-1647708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-124611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1899545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1899545</v>
      </c>
      <c r="D36" s="79" t="s">
        <v>0</v>
      </c>
      <c r="E36" s="10">
        <f>-C36</f>
        <v>-1899545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-195327.50454129418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Borup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V028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1204389.301446483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-4576.6793454966355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-21077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1178735.6221009863</v>
      </c>
      <c r="D13" s="79" t="s">
        <v>0</v>
      </c>
      <c r="E13" s="6">
        <f>C13</f>
        <v>1178735.6221009863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1319860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196</v>
      </c>
      <c r="C16" s="14">
        <f>'6. Gennemførte investeringer'!F17</f>
        <v>136857.86666666667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82294.773333333331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investeringer'!F13</f>
        <v>100000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1639012.6400000001</v>
      </c>
      <c r="D19" s="79" t="s">
        <v>0</v>
      </c>
      <c r="E19" s="8">
        <f>C19</f>
        <v>1639012.6400000001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1567000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45000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-21390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-30000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80688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1676298</v>
      </c>
      <c r="D29" s="79" t="s">
        <v>0</v>
      </c>
      <c r="E29" s="6">
        <f>C29</f>
        <v>1676298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-530510.6</v>
      </c>
      <c r="D31" s="79" t="s">
        <v>0</v>
      </c>
      <c r="E31" s="10">
        <f>C31</f>
        <v>-530510.6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-195327.50454129418</v>
      </c>
      <c r="D33" s="79" t="s">
        <v>0</v>
      </c>
      <c r="E33" s="12">
        <f>C33</f>
        <v>-195327.50454129418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3768208.1575596919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238883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15.774283467470234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9.2145868796008585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Borup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V028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1204389.301446483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1204389.301446483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1204389.301446483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-4576.6793454966355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Borup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928222.83462480444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1199812.6221009863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1204389.301446483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84307.251101253816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21077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Borup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66179627.867353305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1319860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1319860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0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Borup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516895</v>
      </c>
      <c r="F8" s="34">
        <f t="shared" ref="F8:F14" si="0">E8/D8</f>
        <v>6891.9333333333334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109196</v>
      </c>
      <c r="F9" s="34">
        <f t="shared" ref="F9:F11" si="1">E9/D9</f>
        <v>3639.8666666666668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182</v>
      </c>
      <c r="D10" s="31" t="s">
        <v>183</v>
      </c>
      <c r="E10" s="32">
        <v>344385</v>
      </c>
      <c r="F10" s="34">
        <f t="shared" si="1"/>
        <v>4591.8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182</v>
      </c>
      <c r="D11" s="31" t="s">
        <v>188</v>
      </c>
      <c r="E11" s="32">
        <v>158178</v>
      </c>
      <c r="F11" s="34">
        <f t="shared" si="1"/>
        <v>15817.8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182</v>
      </c>
      <c r="D12" s="31" t="s">
        <v>183</v>
      </c>
      <c r="E12" s="32">
        <v>33867</v>
      </c>
      <c r="F12" s="34">
        <f t="shared" si="0"/>
        <v>451.56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182</v>
      </c>
      <c r="D13" s="31" t="s">
        <v>191</v>
      </c>
      <c r="E13" s="32">
        <v>11074</v>
      </c>
      <c r="F13" s="34">
        <f t="shared" si="0"/>
        <v>442.96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182</v>
      </c>
      <c r="D14" s="31" t="s">
        <v>188</v>
      </c>
      <c r="E14" s="32">
        <v>474113</v>
      </c>
      <c r="F14" s="34">
        <f t="shared" si="0"/>
        <v>47411.3</v>
      </c>
      <c r="G14" s="35" t="s">
        <v>0</v>
      </c>
      <c r="H14" s="26"/>
    </row>
    <row r="15" spans="1:8" s="148" customFormat="1" x14ac:dyDescent="0.25">
      <c r="A15" s="26"/>
      <c r="B15" s="23" t="s">
        <v>71</v>
      </c>
      <c r="C15" s="158"/>
      <c r="D15" s="158"/>
      <c r="E15" s="158"/>
      <c r="F15" s="36">
        <f>SUM(F8:F14)</f>
        <v>79247.22</v>
      </c>
      <c r="G15" s="37" t="s">
        <v>0</v>
      </c>
      <c r="H15" s="26"/>
    </row>
    <row r="16" spans="1:8" s="148" customFormat="1" x14ac:dyDescent="0.25">
      <c r="A16" s="26"/>
      <c r="B16" s="107" t="s">
        <v>132</v>
      </c>
      <c r="C16" s="159"/>
      <c r="D16" s="159"/>
      <c r="E16" s="159"/>
      <c r="F16" s="66">
        <v>57610.646666666667</v>
      </c>
      <c r="G16" s="37" t="s">
        <v>0</v>
      </c>
      <c r="H16" s="26"/>
    </row>
    <row r="17" spans="1:8" s="148" customFormat="1" x14ac:dyDescent="0.25">
      <c r="A17" s="26"/>
      <c r="B17" s="39" t="s">
        <v>68</v>
      </c>
      <c r="C17" s="160"/>
      <c r="D17" s="160"/>
      <c r="E17" s="161"/>
      <c r="F17" s="38">
        <f>F15+F16</f>
        <v>136857.86666666667</v>
      </c>
      <c r="G17" s="38" t="s">
        <v>0</v>
      </c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hidden="1" x14ac:dyDescent="0.25"/>
    <row r="22" spans="1:8" s="148" customFormat="1" hidden="1" x14ac:dyDescent="0.25"/>
    <row r="23" spans="1:8" s="148" customFormat="1" hidden="1" x14ac:dyDescent="0.25"/>
    <row r="24" spans="1:8" s="148" customFormat="1" ht="14.45" hidden="1" customHeight="1" x14ac:dyDescent="0.25"/>
    <row r="25" spans="1:8" s="148" customFormat="1" ht="14.4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Borup Vandværk</v>
      </c>
      <c r="B1" s="162"/>
      <c r="C1" s="162"/>
      <c r="D1" s="162"/>
      <c r="E1" s="162"/>
    </row>
    <row r="2" spans="1:5" x14ac:dyDescent="0.25">
      <c r="A2" s="1" t="str">
        <f>'1. Forside'!A2</f>
        <v>V028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19133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57066.666666666672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investeringer'!F15</f>
        <v>79247.22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82294.773333333331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Borup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192</v>
      </c>
      <c r="C8" s="30">
        <v>2015</v>
      </c>
      <c r="D8" s="31">
        <v>10</v>
      </c>
      <c r="E8" s="32">
        <v>475000</v>
      </c>
      <c r="F8" s="45">
        <f>E8/D8</f>
        <v>47500</v>
      </c>
      <c r="G8" s="35" t="s">
        <v>0</v>
      </c>
      <c r="H8" s="26"/>
    </row>
    <row r="9" spans="1:8" s="148" customFormat="1" x14ac:dyDescent="0.25">
      <c r="A9" s="26"/>
      <c r="B9" s="29" t="s">
        <v>193</v>
      </c>
      <c r="C9" s="30">
        <v>2015</v>
      </c>
      <c r="D9" s="31">
        <v>25</v>
      </c>
      <c r="E9" s="32">
        <v>125000</v>
      </c>
      <c r="F9" s="45">
        <f t="shared" ref="F9" si="0">E9/D9</f>
        <v>5000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2016</v>
      </c>
      <c r="D10" s="31">
        <v>10</v>
      </c>
      <c r="E10" s="32">
        <v>475000</v>
      </c>
      <c r="F10" s="45">
        <f t="shared" ref="F10" si="1">E10/D10</f>
        <v>47500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52500</v>
      </c>
      <c r="G11" s="47" t="s">
        <v>0</v>
      </c>
      <c r="H11" s="26"/>
    </row>
    <row r="12" spans="1:8" s="148" customFormat="1" x14ac:dyDescent="0.25">
      <c r="A12" s="26"/>
      <c r="B12" s="107" t="s">
        <v>130</v>
      </c>
      <c r="C12" s="168"/>
      <c r="D12" s="169"/>
      <c r="E12" s="170"/>
      <c r="F12" s="46">
        <f>SUMIF(C8:C10,"2016",F8:F10)</f>
        <v>47500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100000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Borup Vandværk</v>
      </c>
      <c r="B1" s="56"/>
      <c r="C1" s="56"/>
      <c r="D1" s="176"/>
      <c r="E1" s="56"/>
    </row>
    <row r="2" spans="1:5" x14ac:dyDescent="0.25">
      <c r="A2" s="220" t="str">
        <f>'1. Forside'!A2</f>
        <v>V028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35000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176</v>
      </c>
      <c r="C11" s="178"/>
      <c r="D11" s="179"/>
      <c r="E11" s="56"/>
    </row>
    <row r="12" spans="1:5" x14ac:dyDescent="0.25">
      <c r="A12" s="56"/>
      <c r="B12" s="53" t="s">
        <v>197</v>
      </c>
      <c r="C12" s="180">
        <v>1567000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1567000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20000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25000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45000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1531810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1553200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-21390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2015-09-24T11:03:32Z</dcterms:modified>
</cp:coreProperties>
</file>