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E31" i="19" l="1"/>
  <c r="C36" i="19" l="1"/>
  <c r="E36" i="19" s="1"/>
  <c r="F15" i="7" l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2" l="1"/>
  <c r="C9" i="12" l="1"/>
  <c r="C11" i="12" s="1"/>
  <c r="C31" i="8" s="1"/>
  <c r="E31" i="8" s="1"/>
  <c r="F8" i="2" l="1"/>
  <c r="F8" i="7"/>
  <c r="F14" i="7" s="1"/>
  <c r="F10" i="2" l="1"/>
  <c r="C9" i="10" s="1"/>
  <c r="C15" i="11" l="1"/>
  <c r="C28" i="8" s="1"/>
  <c r="C14" i="4"/>
  <c r="C26" i="8" s="1"/>
  <c r="C26" i="3"/>
  <c r="C24" i="8" s="1"/>
  <c r="F16" i="7"/>
  <c r="C18" i="8" s="1"/>
  <c r="C20" i="3"/>
  <c r="C23" i="8" s="1"/>
  <c r="C9" i="3"/>
  <c r="C21" i="8" s="1"/>
  <c r="C8" i="4"/>
  <c r="C25" i="8" s="1"/>
  <c r="C10" i="10"/>
  <c r="C17" i="8" s="1"/>
  <c r="F12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<sst xmlns="http://schemas.openxmlformats.org/spreadsheetml/2006/main" count="374" uniqueCount="200">
  <si>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</si>
  <si>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</si>
  <si>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</si>
  <si>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</si>
  <si>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</si>
  <si>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</si>
  <si>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</si>
  <si>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</si>
  <si>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</si>
  <si>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</si>
  <si>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</si>
  <si>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</si>
  <si>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</si>
  <si>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</si>
  <si>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</si>
  <si>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</si>
  <si>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</si>
  <si>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</si>
  <si>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</si>
  <si>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</si>
  <si>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</si>
  <si>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</si>
  <si>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</si>
  <si>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</si>
  <si>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</si>
  <si>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</si>
  <si>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</si>
  <si>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</si>
  <si>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</si>
  <si>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</si>
  <si>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</si>
  <si>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</si>
  <si>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</si>
  <si>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</si>
  <si>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</si>
  <si>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</si>
  <si>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</si>
  <si>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</si>
  <si>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</si>
  <si>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</si>
  <si>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</si>
  <si>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</si>
  <si>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</si>
  <si>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</si>
  <si>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</si>
  <si>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</si>
  <si>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</si>
  <si>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</si>
  <si>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</si>
  <si>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</si>
  <si>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</si>
  <si>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</si>
  <si>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</si>
  <si>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</si>
  <si>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</si>
  <si>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</si>
  <si>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</si>
  <si>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</si>
  <si>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</si>
  <si>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</si>
  <si>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</si>
  <si>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</si>
  <si>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</si>
  <si>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</si>
  <si>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</si>
  <si>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</si>
  <si>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</si>
  <si>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</si>
  <si>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</si>
  <si>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</si>
  <si>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</si>
  <si>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</si>
  <si>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</si>
  <si>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</si>
  <si>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</si>
  <si>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</si>
  <si>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</si>
  <si>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</si>
  <si>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</si>
  <si>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</si>
  <si>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</si>
  <si>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</si>
  <si>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</si>
  <si>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</si>
  <si>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</si>
  <si>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</si>
  <si>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</si>
  <si>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</si>
  <si>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</si>
  <si>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</si>
  <si>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</si>
  <si>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</si>
  <si>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</si>
  <si>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</si>
  <si>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</si>
  <si>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</si>
  <si>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</si>
  <si>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</si>
  <si>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</si>
  <si>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</si>
  <si>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</si>
  <si>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</si>
  <si>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</si>
  <si>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</si>
  <si>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</si>
  <si>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</si>
  <si>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</si>
  <si>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</si>
  <si>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</si>
  <si>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</si>
  <si>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</si>
  <si>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</si>
  <si>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</si>
  <si>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</si>
  <si>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</si>
  <si>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</si>
  <si>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</si>
  <si>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</si>
  <si>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</si>
  <si>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</si>
  <si>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</si>
  <si>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</si>
  <si>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</si>
  <si>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</si>
  <si>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</si>
  <si>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</si>
  <si>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</si>
  <si>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</si>
  <si>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</si>
  <si>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</si>
  <si>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</si>
  <si>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</si>
  <si>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</si>
  <si>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</si>
  <si>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</si>
  <si>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</si>
  <si>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</si>
  <si>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</si>
  <si>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</si>
  <si>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</si>
  <si>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</si>
  <si>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</si>
  <si>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</si>
  <si>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</si>
  <si>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</si>
  <si>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</si>
  <si>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</si>
  <si>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</si>
  <si>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</si>
  <si>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</si>
  <si>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</si>
  <si>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</si>
  <si>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</si>
  <si>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</si>
  <si>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</si>
  <si>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</si>
  <si>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</si>
  <si>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</si>
  <si>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</si>
  <si>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</si>
  <si>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</si>
  <si>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</si>
  <si>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</si>
  <si>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</si>
  <si>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</si>
  <si>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</si>
  <si>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</si>
  <si>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</si>
  <si>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</si>
  <si>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</si>
  <si>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</si>
  <si>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</si>
  <si>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</si>
  <si>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</si>
  <si>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</si>
  <si>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</si>
  <si>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</si>
  <si>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</si>
  <si>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</si>
  <si>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</si>
  <si>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</si>
  <si>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Ø110 mm &lt; Ledningsnet ≤ Ø 250 mm</t>
  </si>
  <si>
    <t>2014</t>
  </si>
  <si>
    <t>75</t>
  </si>
  <si>
    <t>5</t>
  </si>
  <si>
    <t>Ejendomsskatter</t>
  </si>
  <si>
    <t>2015</t>
  </si>
  <si>
    <t>Filteranlæg, trykfiltre, dobbelt filtrering</t>
  </si>
  <si>
    <t>25</t>
  </si>
  <si>
    <t>Etageareal vandbehandlingsbygning</t>
  </si>
  <si>
    <t>SRO-anlæg, vandværk</t>
  </si>
  <si>
    <t>10</t>
  </si>
  <si>
    <t>Arbejdsplads</t>
  </si>
  <si>
    <t>Ø 50mm &lt; Ledningsnet ≤ Ø110 mm</t>
  </si>
  <si>
    <t>2016</t>
  </si>
  <si>
    <t>IT</t>
  </si>
  <si>
    <t>Brædstrup Vandværk Amba</t>
  </si>
  <si>
    <t>V034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</si>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</sst>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Brædstrup Vandværk Amba</v>
      </c>
      <c r="B1" s="56"/>
      <c r="C1" s="56"/>
      <c r="D1" s="56"/>
      <c r="E1" s="56"/>
    </row>
    <row r="2" spans="1:5" x14ac:dyDescent="0.25">
      <c r="A2" s="220" t="str">
        <f>'1. Forside'!A2</f>
        <v>V034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Brædstrup Vandværk Amba</v>
      </c>
      <c r="B1" s="26"/>
      <c r="C1" s="26"/>
      <c r="D1" s="26"/>
      <c r="E1" s="26"/>
    </row>
    <row r="2" spans="1:5" x14ac:dyDescent="0.25">
      <c r="A2" s="221" t="str">
        <f>'1. Forside'!A2</f>
        <v>V034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516700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22500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494200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558568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139000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419568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Brædstrup Vandværk Amba</v>
      </c>
      <c r="B1" s="26"/>
      <c r="C1" s="26"/>
      <c r="D1" s="26"/>
      <c r="E1" s="26"/>
    </row>
    <row r="2" spans="1:5" x14ac:dyDescent="0.25">
      <c r="A2" s="221" t="str">
        <f>'1. Forside'!A2</f>
        <v>V034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-8543827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-4258886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-4284941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-856988.2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Brædstrup Vandværk Amba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V034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4535173.4638609234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1005419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166462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7023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889811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2068715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55713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55713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-188785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-188785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1935643</v>
      </c>
      <c r="D27" s="79" t="s">
        <v>0</v>
      </c>
      <c r="E27" s="10">
        <f>IF(C27&lt;0,0,-C27)</f>
        <v>-1935643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313549</v>
      </c>
      <c r="D29" s="79" t="s">
        <v>0</v>
      </c>
      <c r="E29" s="10">
        <f>-C29</f>
        <v>-313549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2473871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2473871</v>
      </c>
      <c r="D36" s="79" t="s">
        <v>0</v>
      </c>
      <c r="E36" s="10">
        <f>-C36</f>
        <v>-2473871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-187889.53613907658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Brædstrup Vandværk Amba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V034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258414</v>
      </c>
      <c r="D7" s="222" t="s">
        <v>0</v>
      </c>
      <c r="E7" s="223">
        <v>181099</v>
      </c>
      <c r="F7" s="222" t="s">
        <v>0</v>
      </c>
      <c r="G7" s="223">
        <v>55997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181099</v>
      </c>
      <c r="F9" s="222" t="s">
        <v>0</v>
      </c>
      <c r="G9" s="224">
        <v>313549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258414</v>
      </c>
      <c r="D11" s="226" t="s">
        <v>0</v>
      </c>
      <c r="E11" s="55">
        <f>C11+E7-E8-E9</f>
        <v>258414</v>
      </c>
      <c r="F11" s="226" t="s">
        <v>0</v>
      </c>
      <c r="G11" s="55">
        <f>E11+G7-G8-G9</f>
        <v>862</v>
      </c>
      <c r="H11" s="226" t="s">
        <v>0</v>
      </c>
      <c r="I11" s="55">
        <f>G11+I7-I8-I9</f>
        <v>862</v>
      </c>
      <c r="J11" s="226" t="s">
        <v>0</v>
      </c>
      <c r="K11" s="55">
        <f>K7-K8-K9+K10+I11</f>
        <v>862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>
      <selection activeCell="B17" sqref="B17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Brædstrup Vandværk Amba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V034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1385698.6076767384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-5265.6547091716056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-39319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1341113.9529675669</v>
      </c>
      <c r="D13" s="79" t="s">
        <v>0</v>
      </c>
      <c r="E13" s="6">
        <f>C13</f>
        <v>1341113.9529675669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918213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198</v>
      </c>
      <c r="C16" s="14">
        <f>'6. Gennemførte investeringer'!F12</f>
        <v>177975.875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-397573.01333333331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investeringer'!F16</f>
        <v>98460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797075.86166666669</v>
      </c>
      <c r="D19" s="79" t="s">
        <v>0</v>
      </c>
      <c r="E19" s="8">
        <f>C19</f>
        <v>797075.86166666669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35400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1593800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27250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63022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494200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419568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2633240</v>
      </c>
      <c r="D29" s="79" t="s">
        <v>0</v>
      </c>
      <c r="E29" s="6">
        <f>C29</f>
        <v>2633240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-856988.2</v>
      </c>
      <c r="D31" s="79" t="s">
        <v>0</v>
      </c>
      <c r="E31" s="10">
        <f>C31</f>
        <v>-856988.2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-187889.53613907658</v>
      </c>
      <c r="D33" s="79" t="s">
        <v>0</v>
      </c>
      <c r="E33" s="12">
        <f>C33</f>
        <v>-187889.53613907658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3726552.078495157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260836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14.286954555717603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8.1766016903155894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Brædstrup Vandværk Amba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V034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1385698.6076767384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1385698.6076767384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1385698.6076767384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-5265.6547091716056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Brædstrup Vandværk Amba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V034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1015994.2191485846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1380432.9529675669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1385698.6076767384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157276.79197130981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39319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Brædstrup Vandværk Amba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V034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40464235.210871592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918213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918213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Brædstrup Vandværk Amba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V034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 t="s">
        <v>182</v>
      </c>
      <c r="D8" s="31" t="s">
        <v>183</v>
      </c>
      <c r="E8" s="32">
        <v>616012</v>
      </c>
      <c r="F8" s="34">
        <f t="shared" ref="F8:F9" si="0">E8/D8</f>
        <v>8213.4933333333338</v>
      </c>
      <c r="G8" s="35" t="s">
        <v>0</v>
      </c>
      <c r="H8" s="26"/>
    </row>
    <row r="9" spans="1:8" s="148" customFormat="1" x14ac:dyDescent="0.25">
      <c r="A9" s="26"/>
      <c r="B9" s="29" t="s">
        <v>195</v>
      </c>
      <c r="C9" s="30" t="s">
        <v>182</v>
      </c>
      <c r="D9" s="31" t="s">
        <v>184</v>
      </c>
      <c r="E9" s="32">
        <v>15000</v>
      </c>
      <c r="F9" s="34">
        <f t="shared" si="0"/>
        <v>3000</v>
      </c>
      <c r="G9" s="35" t="s">
        <v>0</v>
      </c>
      <c r="H9" s="26"/>
    </row>
    <row r="10" spans="1:8" s="148" customFormat="1" x14ac:dyDescent="0.25">
      <c r="A10" s="26"/>
      <c r="B10" s="23" t="s">
        <v>71</v>
      </c>
      <c r="C10" s="158"/>
      <c r="D10" s="158"/>
      <c r="E10" s="158"/>
      <c r="F10" s="36">
        <f>SUM(F8:F9)</f>
        <v>11213.493333333334</v>
      </c>
      <c r="G10" s="37" t="s">
        <v>0</v>
      </c>
      <c r="H10" s="26"/>
    </row>
    <row r="11" spans="1:8" s="148" customFormat="1" x14ac:dyDescent="0.25">
      <c r="A11" s="26"/>
      <c r="B11" s="107" t="s">
        <v>132</v>
      </c>
      <c r="C11" s="159"/>
      <c r="D11" s="159"/>
      <c r="E11" s="159"/>
      <c r="F11" s="66">
        <v>166762.38166666665</v>
      </c>
      <c r="G11" s="37" t="s">
        <v>0</v>
      </c>
      <c r="H11" s="26"/>
    </row>
    <row r="12" spans="1:8" s="148" customFormat="1" x14ac:dyDescent="0.25">
      <c r="A12" s="26"/>
      <c r="B12" s="39" t="s">
        <v>68</v>
      </c>
      <c r="C12" s="160"/>
      <c r="D12" s="160"/>
      <c r="E12" s="161"/>
      <c r="F12" s="38">
        <f>F10+F11</f>
        <v>177975.875</v>
      </c>
      <c r="G12" s="38" t="s">
        <v>0</v>
      </c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hidden="1" x14ac:dyDescent="0.25"/>
    <row r="17" s="148" customFormat="1" hidden="1" x14ac:dyDescent="0.25"/>
    <row r="18" s="148" customFormat="1" hidden="1" x14ac:dyDescent="0.25"/>
    <row r="19" s="148" customFormat="1" ht="14.45" hidden="1" customHeight="1" x14ac:dyDescent="0.25"/>
    <row r="20" s="148" customFormat="1" ht="14.4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Brædstrup Vandværk Amba</v>
      </c>
      <c r="B1" s="162"/>
      <c r="C1" s="162"/>
      <c r="D1" s="162"/>
      <c r="E1" s="162"/>
    </row>
    <row r="2" spans="1:5" x14ac:dyDescent="0.25">
      <c r="A2" s="1" t="str">
        <f>'1. Forside'!A2</f>
        <v>V034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420000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investeringer'!F10</f>
        <v>11213.493333333334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-397573.01333333331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9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Brædstrup Vandværk Amba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V034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181</v>
      </c>
      <c r="C8" s="30" t="s">
        <v>186</v>
      </c>
      <c r="D8" s="31" t="s">
        <v>183</v>
      </c>
      <c r="E8" s="32">
        <v>157000</v>
      </c>
      <c r="F8" s="45">
        <f>E8/D8</f>
        <v>2093.3333333333335</v>
      </c>
      <c r="G8" s="35" t="s">
        <v>0</v>
      </c>
      <c r="H8" s="26"/>
    </row>
    <row r="9" spans="1:8" s="148" customFormat="1" x14ac:dyDescent="0.25">
      <c r="A9" s="26"/>
      <c r="B9" s="29" t="s">
        <v>187</v>
      </c>
      <c r="C9" s="30" t="s">
        <v>186</v>
      </c>
      <c r="D9" s="31" t="s">
        <v>188</v>
      </c>
      <c r="E9" s="32">
        <v>399500</v>
      </c>
      <c r="F9" s="45">
        <f t="shared" ref="F9:F13" si="0">E9/D9</f>
        <v>15980</v>
      </c>
      <c r="G9" s="35" t="s">
        <v>0</v>
      </c>
      <c r="H9" s="26"/>
    </row>
    <row r="10" spans="1:8" s="148" customFormat="1" x14ac:dyDescent="0.25">
      <c r="A10" s="26"/>
      <c r="B10" s="29" t="s">
        <v>189</v>
      </c>
      <c r="C10" s="30" t="s">
        <v>186</v>
      </c>
      <c r="D10" s="31" t="s">
        <v>183</v>
      </c>
      <c r="E10" s="32">
        <v>834000</v>
      </c>
      <c r="F10" s="45">
        <f t="shared" si="0"/>
        <v>11120</v>
      </c>
      <c r="G10" s="35" t="s">
        <v>0</v>
      </c>
      <c r="H10" s="26"/>
    </row>
    <row r="11" spans="1:8" s="148" customFormat="1" x14ac:dyDescent="0.25">
      <c r="A11" s="26"/>
      <c r="B11" s="29" t="s">
        <v>190</v>
      </c>
      <c r="C11" s="30" t="s">
        <v>186</v>
      </c>
      <c r="D11" s="31" t="s">
        <v>191</v>
      </c>
      <c r="E11" s="32">
        <v>450000</v>
      </c>
      <c r="F11" s="45">
        <f t="shared" si="0"/>
        <v>45000</v>
      </c>
      <c r="G11" s="35" t="s">
        <v>0</v>
      </c>
      <c r="H11" s="26"/>
    </row>
    <row r="12" spans="1:8" s="148" customFormat="1" x14ac:dyDescent="0.25">
      <c r="A12" s="26"/>
      <c r="B12" s="29" t="s">
        <v>192</v>
      </c>
      <c r="C12" s="30" t="s">
        <v>186</v>
      </c>
      <c r="D12" s="31" t="s">
        <v>184</v>
      </c>
      <c r="E12" s="32">
        <v>120000</v>
      </c>
      <c r="F12" s="45">
        <f t="shared" si="0"/>
        <v>24000</v>
      </c>
      <c r="G12" s="35" t="s">
        <v>0</v>
      </c>
      <c r="H12" s="26"/>
    </row>
    <row r="13" spans="1:8" s="148" customFormat="1" x14ac:dyDescent="0.25">
      <c r="A13" s="26"/>
      <c r="B13" s="29" t="s">
        <v>193</v>
      </c>
      <c r="C13" s="30" t="s">
        <v>194</v>
      </c>
      <c r="D13" s="31" t="s">
        <v>183</v>
      </c>
      <c r="E13" s="32">
        <v>20000</v>
      </c>
      <c r="F13" s="45">
        <f t="shared" si="0"/>
        <v>266.66666666666669</v>
      </c>
      <c r="G13" s="35" t="s">
        <v>0</v>
      </c>
      <c r="H13" s="26"/>
    </row>
    <row r="14" spans="1:8" s="148" customFormat="1" x14ac:dyDescent="0.25">
      <c r="A14" s="26"/>
      <c r="B14" s="109" t="s">
        <v>72</v>
      </c>
      <c r="C14" s="165"/>
      <c r="D14" s="166"/>
      <c r="E14" s="167"/>
      <c r="F14" s="46">
        <f>SUMIF(C8:C13,"2015",F8:F13)</f>
        <v>98193.333333333328</v>
      </c>
      <c r="G14" s="47" t="s">
        <v>0</v>
      </c>
      <c r="H14" s="26"/>
    </row>
    <row r="15" spans="1:8" s="148" customFormat="1" x14ac:dyDescent="0.25">
      <c r="A15" s="26"/>
      <c r="B15" s="107" t="s">
        <v>130</v>
      </c>
      <c r="C15" s="168"/>
      <c r="D15" s="169"/>
      <c r="E15" s="170"/>
      <c r="F15" s="46">
        <f>SUMIF(C8:C13,"2016",F8:F13)</f>
        <v>266.66666666666669</v>
      </c>
      <c r="G15" s="47" t="s">
        <v>0</v>
      </c>
      <c r="H15" s="26"/>
    </row>
    <row r="16" spans="1:8" s="148" customFormat="1" x14ac:dyDescent="0.25">
      <c r="A16" s="26"/>
      <c r="B16" s="50" t="s">
        <v>36</v>
      </c>
      <c r="C16" s="171"/>
      <c r="D16" s="172"/>
      <c r="E16" s="172"/>
      <c r="F16" s="48">
        <f>F14+F15</f>
        <v>98460</v>
      </c>
      <c r="G16" s="49" t="s">
        <v>0</v>
      </c>
      <c r="H16" s="26"/>
    </row>
    <row r="17" spans="1:8" s="148" customFormat="1" x14ac:dyDescent="0.25">
      <c r="A17" s="26"/>
      <c r="B17" s="26"/>
      <c r="C17" s="164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173"/>
      <c r="G19" s="173"/>
      <c r="H19" s="26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t="12" hidden="1" customHeight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>
      <selection activeCell="B14" sqref="B14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Brædstrup Vandværk Amba</v>
      </c>
      <c r="B1" s="56"/>
      <c r="C1" s="56"/>
      <c r="D1" s="176"/>
      <c r="E1" s="56"/>
    </row>
    <row r="2" spans="1:5" x14ac:dyDescent="0.25">
      <c r="A2" s="220" t="str">
        <f>'1. Forside'!A2</f>
        <v>V034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32500</v>
      </c>
      <c r="D7" s="181" t="s">
        <v>0</v>
      </c>
      <c r="E7" s="56"/>
    </row>
    <row r="8" spans="1:5" x14ac:dyDescent="0.25">
      <c r="A8" s="56"/>
      <c r="B8" s="206" t="s">
        <v>185</v>
      </c>
      <c r="C8" s="51">
        <v>2900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35400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176</v>
      </c>
      <c r="C12" s="178"/>
      <c r="D12" s="179"/>
      <c r="E12" s="56"/>
    </row>
    <row r="13" spans="1:5" x14ac:dyDescent="0.25">
      <c r="A13" s="56"/>
      <c r="B13" s="53" t="s">
        <v>199</v>
      </c>
      <c r="C13" s="180">
        <v>1593800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1593800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13250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14000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27250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1779412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1716390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63022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2015-09-17T15:34:14Z</dcterms:modified>
</cp:coreProperties>
</file>