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14670" windowHeight="1161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9" i="9"/>
  <c r="C15" i="8" s="1"/>
  <c r="E29" i="19"/>
  <c r="C12" i="8"/>
  <c r="C15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3" i="7" s="1"/>
  <c r="F11" i="7"/>
  <c r="F17" i="2" l="1"/>
  <c r="F18" i="2"/>
  <c r="F19" i="2"/>
  <c r="F20" i="2"/>
  <c r="C9" i="12" l="1"/>
  <c r="C11" i="12" s="1"/>
  <c r="C31" i="8" s="1"/>
  <c r="E31" i="8" s="1"/>
  <c r="F8" i="2" l="1"/>
  <c r="F8" i="7"/>
  <c r="F12" i="7" s="1"/>
  <c r="F21" i="2" l="1"/>
  <c r="C9" i="10" s="1"/>
  <c r="C15" i="11" l="1"/>
  <c r="C28" i="8" s="1"/>
  <c r="C14" i="4"/>
  <c r="C26" i="8" s="1"/>
  <c r="C27" i="3"/>
  <c r="C24" i="8" s="1"/>
  <c r="F14" i="7"/>
  <c r="C18" i="8" s="1"/>
  <c r="C21" i="3"/>
  <c r="C23" i="8" s="1"/>
  <c r="C10" i="3"/>
  <c r="C21" i="8" s="1"/>
  <c r="C8" i="4"/>
  <c r="C25" i="8" s="1"/>
  <c r="C10" i="10"/>
  <c r="C17" i="8" s="1"/>
  <c r="F2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<sst xmlns="http://schemas.openxmlformats.org/spreadsheetml/2006/main" count="405" uniqueCount="204">
  <si>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</si>
  <si>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</si>
  <si>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</si>
  <si>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</si>
  <si>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</si>
  <si>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</si>
  <si>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</si>
  <si>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</si>
  <si>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</si>
  <si>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</si>
  <si>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</si>
  <si>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</si>
  <si>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</si>
  <si>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</si>
  <si>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</si>
  <si>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</si>
  <si>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</si>
  <si>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</si>
  <si>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</si>
  <si>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</si>
  <si>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</si>
  <si>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</si>
  <si>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</si>
  <si>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</si>
  <si>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</si>
  <si>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</si>
  <si>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</si>
  <si>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</si>
  <si>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</si>
  <si>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</si>
  <si>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</si>
  <si>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</si>
  <si>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</si>
  <si>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</si>
  <si>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</si>
  <si>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</si>
  <si>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</si>
  <si>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</si>
  <si>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</si>
  <si>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</si>
  <si>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</si>
  <si>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</si>
  <si>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</si>
  <si>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</si>
  <si>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</si>
  <si>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</si>
  <si>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</si>
  <si>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</si>
  <si>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</si>
  <si>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</si>
  <si>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</si>
  <si>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</si>
  <si>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</si>
  <si>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</si>
  <si>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</si>
  <si>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</si>
  <si>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</si>
  <si>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</si>
  <si>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</si>
  <si>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</si>
  <si>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</si>
  <si>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</si>
  <si>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</si>
  <si>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</si>
  <si>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</si>
  <si>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</si>
  <si>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</si>
  <si>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</si>
  <si>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</si>
  <si>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</si>
  <si>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</si>
  <si>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</si>
  <si>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</si>
  <si>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</si>
  <si>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</si>
  <si>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</si>
  <si>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</si>
  <si>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</si>
  <si>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</si>
  <si>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</si>
  <si>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</si>
  <si>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</si>
  <si>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</si>
  <si>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</si>
  <si>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</si>
  <si>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</si>
  <si>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</si>
  <si>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</si>
  <si>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</si>
  <si>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</si>
  <si>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</si>
  <si>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</si>
  <si>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</si>
  <si>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</si>
  <si>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</si>
  <si>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</si>
  <si>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</si>
  <si>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</si>
  <si>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</si>
  <si>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</si>
  <si>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</si>
  <si>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</si>
  <si>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</si>
  <si>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</si>
  <si>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</si>
  <si>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</si>
  <si>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</si>
  <si>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</si>
  <si>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</si>
  <si>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</si>
  <si>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</si>
  <si>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</si>
  <si>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</si>
  <si>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</si>
  <si>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</si>
  <si>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</si>
  <si>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</si>
  <si>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</si>
  <si>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</si>
  <si>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</si>
  <si>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</si>
  <si>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</si>
  <si>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</si>
  <si>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</si>
  <si>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</si>
  <si>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</si>
  <si>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</si>
  <si>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</si>
  <si>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</si>
  <si>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</si>
  <si>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</si>
  <si>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</si>
  <si>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</si>
  <si>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</si>
  <si>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</si>
  <si>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</si>
  <si>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</si>
  <si>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</si>
  <si>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</si>
  <si>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</si>
  <si>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</si>
  <si>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</si>
  <si>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</si>
  <si>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</si>
  <si>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</si>
  <si>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</si>
  <si>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</si>
  <si>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</si>
  <si>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</si>
  <si>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</si>
  <si>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</si>
  <si>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</si>
  <si>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</si>
  <si>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</si>
  <si>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</si>
  <si>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</si>
  <si>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</si>
  <si>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</si>
  <si>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</si>
  <si>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</si>
  <si>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</si>
  <si>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</si>
  <si>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</si>
  <si>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</si>
  <si>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</si>
  <si>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</si>
  <si>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</si>
  <si>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</si>
  <si>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</si>
  <si>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</si>
  <si>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</si>
  <si>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</si>
  <si>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</si>
  <si>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</si>
  <si>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</si>
  <si>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</si>
  <si>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</si>
  <si>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</si>
  <si>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</si>
  <si>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</si>
  <si>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</si>
  <si>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Skyllevandsbehandling, inkl. UV-filter mv., SRO</t>
  </si>
  <si>
    <t>2014</t>
  </si>
  <si>
    <t>10</t>
  </si>
  <si>
    <t>SRO-anlæg, vandværk</t>
  </si>
  <si>
    <t>Stik på ledningsnet, Konstruktioner</t>
  </si>
  <si>
    <t>75</t>
  </si>
  <si>
    <t>Ø 50mm &lt; Ledningsnet ≤ Ø110 mm</t>
  </si>
  <si>
    <t>Arbejdsplads</t>
  </si>
  <si>
    <t>5</t>
  </si>
  <si>
    <t>Afregningsmålere, elektroniske ≤ Ø 110mm (Qn 10)</t>
  </si>
  <si>
    <t xml:space="preserve">Afregningsmålere, mekaniske </t>
  </si>
  <si>
    <t>8</t>
  </si>
  <si>
    <t>Etageareal vandbehandlingsbygning</t>
  </si>
  <si>
    <t>30</t>
  </si>
  <si>
    <t>Etageareal kontor og mandskabsfaciliteter</t>
  </si>
  <si>
    <t>Ejendomsskatter</t>
  </si>
  <si>
    <t>Selskabsskatter</t>
  </si>
  <si>
    <t>SMS-tjeneste</t>
  </si>
  <si>
    <t>Skyllevand-/slamhåndteringsanl. - åbne med faste sider/bund</t>
  </si>
  <si>
    <t>BRANDE VANDVÆRK A.M.B.A</t>
  </si>
  <si>
    <t>V030</t>
  </si>
  <si>
    <t>Tillæg for gennemførte investeringer i 2010-2014</t>
  </si>
  <si>
    <r>
      <t>Afgift for ledningsført vand</t>
    </r>
    <r>
      <rPr>
        <sz val="10"/>
        <color rgb="FFFF0000"/>
        <rFont val="Times New Roman"/>
        <family val="1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</si>
</sst>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" fillId="0" borderId="0" xfId="0" applyFont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BRANDE VANDVÆRK A.M.B.A</v>
      </c>
      <c r="B1" s="56"/>
      <c r="C1" s="56"/>
      <c r="D1" s="56"/>
      <c r="E1" s="56"/>
    </row>
    <row r="2" spans="1:5" x14ac:dyDescent="0.25">
      <c r="A2" s="219" t="str">
        <f>'1. Forside'!A2</f>
        <v>V030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26" t="s">
        <v>198</v>
      </c>
      <c r="C7" s="51">
        <v>15000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15000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BRANDE VANDVÆRK A.M.B.A</v>
      </c>
      <c r="B1" s="26"/>
      <c r="C1" s="26"/>
      <c r="D1" s="26"/>
      <c r="E1" s="26"/>
    </row>
    <row r="2" spans="1:5" x14ac:dyDescent="0.25">
      <c r="A2" s="220" t="str">
        <f>'1. Forside'!A2</f>
        <v>V030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-13701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6299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BRANDE VANDVÆRK A.M.B.A</v>
      </c>
      <c r="B1" s="26"/>
      <c r="C1" s="26"/>
      <c r="D1" s="26"/>
      <c r="E1" s="26"/>
    </row>
    <row r="2" spans="1:5" x14ac:dyDescent="0.25">
      <c r="A2" s="220" t="str">
        <f>'1. Forside'!A2</f>
        <v>V030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-2969194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-1475987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-1493207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-298641.40000000002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BRANDE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10738980.311733598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2599972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212756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92914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84367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2990009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203889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203889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-1870156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-1870156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1323742</v>
      </c>
      <c r="D27" s="79" t="s">
        <v>0</v>
      </c>
      <c r="E27" s="10">
        <f>IF(C27&lt;0,0,-C27)</f>
        <v>-1323742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9279906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9279906</v>
      </c>
      <c r="D36" s="79" t="s">
        <v>0</v>
      </c>
      <c r="E36" s="10">
        <f>-C36</f>
        <v>-9279906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135332.31173359789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BRANDE VANDVÆRK A.M.B.A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V030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74742</v>
      </c>
      <c r="D7" s="221" t="s">
        <v>0</v>
      </c>
      <c r="E7" s="222">
        <v>3294</v>
      </c>
      <c r="F7" s="221" t="s">
        <v>0</v>
      </c>
      <c r="G7" s="222">
        <v>121464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-74742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74742</v>
      </c>
      <c r="D11" s="225" t="s">
        <v>0</v>
      </c>
      <c r="E11" s="55">
        <f>C11+E7-E8-E9</f>
        <v>78036</v>
      </c>
      <c r="F11" s="225" t="s">
        <v>0</v>
      </c>
      <c r="G11" s="55">
        <f>E11+G7-G8-G9</f>
        <v>199500</v>
      </c>
      <c r="H11" s="225" t="s">
        <v>0</v>
      </c>
      <c r="I11" s="55">
        <f>G11+I7-I8-I9</f>
        <v>199500</v>
      </c>
      <c r="J11" s="225" t="s">
        <v>0</v>
      </c>
      <c r="K11" s="55">
        <f>K7-K8-K9+K10+I11</f>
        <v>124758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BRANDE VANDVÆRK A.M.B.A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3047952.9510113564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-11582.221213843155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-83285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2953085.7297975132</v>
      </c>
      <c r="D13" s="79" t="s">
        <v>0</v>
      </c>
      <c r="E13" s="6">
        <f>C13</f>
        <v>2953085.7297975132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2349258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202</v>
      </c>
      <c r="C16" s="14">
        <f>'6. Gennemførte investeringer'!F23</f>
        <v>376222.42520000006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176251.41039999999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183333.33333333331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3085065.1689333334</v>
      </c>
      <c r="D19" s="79" t="s">
        <v>0</v>
      </c>
      <c r="E19" s="8">
        <f>C19</f>
        <v>3085065.1689333334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179000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4799550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36500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1221433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15000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6299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6257782</v>
      </c>
      <c r="D29" s="79" t="s">
        <v>0</v>
      </c>
      <c r="E29" s="6">
        <f>C29</f>
        <v>6257782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-298641.40000000002</v>
      </c>
      <c r="D31" s="79" t="s">
        <v>0</v>
      </c>
      <c r="E31" s="10">
        <f>C31</f>
        <v>-298641.40000000002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135332.31173359789</v>
      </c>
      <c r="D33" s="79" t="s">
        <v>0</v>
      </c>
      <c r="E33" s="12">
        <f>C33</f>
        <v>135332.31173359789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12132623.810464444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729866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16.623083977695142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10.047150861205267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BRANDE VANDVÆRK A.M.B.A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3047952.9510113564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3047952.9510113564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3047952.9510113564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-11582.221213843155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BRANDE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2267067.4049622472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3036370.7297975132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3047952.9510113564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333141.25754554122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83285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BRANDE VANDVÆRK A.M.B.A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109029604.10227993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2349258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2349258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BRANDE VANDVÆRK A.M.B.A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2557</v>
      </c>
      <c r="F8" s="34">
        <f t="shared" ref="F8:F20" si="0">E8/D8</f>
        <v>255.7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93375</v>
      </c>
      <c r="F9" s="34">
        <f t="shared" ref="F9:F16" si="1">E9/D9</f>
        <v>9337.5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182</v>
      </c>
      <c r="D10" s="31" t="s">
        <v>186</v>
      </c>
      <c r="E10" s="32">
        <v>56635.3</v>
      </c>
      <c r="F10" s="34">
        <f t="shared" si="1"/>
        <v>755.13733333333334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186</v>
      </c>
      <c r="E11" s="32">
        <v>354590.13</v>
      </c>
      <c r="F11" s="34">
        <f t="shared" si="1"/>
        <v>4727.8684000000003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182</v>
      </c>
      <c r="D12" s="31" t="s">
        <v>189</v>
      </c>
      <c r="E12" s="32">
        <v>83235.990000000005</v>
      </c>
      <c r="F12" s="34">
        <f t="shared" si="1"/>
        <v>16647.198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182</v>
      </c>
      <c r="D13" s="31" t="s">
        <v>183</v>
      </c>
      <c r="E13" s="32">
        <v>666826.46</v>
      </c>
      <c r="F13" s="34">
        <f t="shared" si="1"/>
        <v>66682.645999999993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 t="s">
        <v>182</v>
      </c>
      <c r="D14" s="31" t="s">
        <v>189</v>
      </c>
      <c r="E14" s="32">
        <v>10000</v>
      </c>
      <c r="F14" s="34">
        <f t="shared" si="1"/>
        <v>2000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 t="s">
        <v>182</v>
      </c>
      <c r="D15" s="31" t="s">
        <v>189</v>
      </c>
      <c r="E15" s="32">
        <v>4070</v>
      </c>
      <c r="F15" s="34">
        <f t="shared" si="1"/>
        <v>814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 t="s">
        <v>182</v>
      </c>
      <c r="D16" s="31" t="s">
        <v>186</v>
      </c>
      <c r="E16" s="32">
        <v>83009.41</v>
      </c>
      <c r="F16" s="34">
        <f t="shared" si="1"/>
        <v>1106.7921333333334</v>
      </c>
      <c r="G16" s="35" t="s">
        <v>0</v>
      </c>
      <c r="H16" s="26"/>
    </row>
    <row r="17" spans="1:8" s="148" customFormat="1" x14ac:dyDescent="0.25">
      <c r="A17" s="26"/>
      <c r="B17" s="29" t="s">
        <v>191</v>
      </c>
      <c r="C17" s="30" t="s">
        <v>182</v>
      </c>
      <c r="D17" s="31" t="s">
        <v>192</v>
      </c>
      <c r="E17" s="32">
        <v>14410</v>
      </c>
      <c r="F17" s="34">
        <f t="shared" si="0"/>
        <v>1801.25</v>
      </c>
      <c r="G17" s="35" t="s">
        <v>0</v>
      </c>
      <c r="H17" s="26"/>
    </row>
    <row r="18" spans="1:8" s="148" customFormat="1" x14ac:dyDescent="0.25">
      <c r="A18" s="26"/>
      <c r="B18" s="29" t="s">
        <v>193</v>
      </c>
      <c r="C18" s="30" t="s">
        <v>182</v>
      </c>
      <c r="D18" s="31" t="s">
        <v>186</v>
      </c>
      <c r="E18" s="32">
        <v>19214</v>
      </c>
      <c r="F18" s="34">
        <f t="shared" si="0"/>
        <v>256.18666666666667</v>
      </c>
      <c r="G18" s="35" t="s">
        <v>0</v>
      </c>
      <c r="H18" s="26"/>
    </row>
    <row r="19" spans="1:8" s="148" customFormat="1" x14ac:dyDescent="0.25">
      <c r="A19" s="26"/>
      <c r="B19" s="29" t="s">
        <v>193</v>
      </c>
      <c r="C19" s="30" t="s">
        <v>182</v>
      </c>
      <c r="D19" s="31" t="s">
        <v>194</v>
      </c>
      <c r="E19" s="32">
        <v>456912</v>
      </c>
      <c r="F19" s="34">
        <f t="shared" si="0"/>
        <v>15230.4</v>
      </c>
      <c r="G19" s="35" t="s">
        <v>0</v>
      </c>
      <c r="H19" s="26"/>
    </row>
    <row r="20" spans="1:8" s="148" customFormat="1" x14ac:dyDescent="0.25">
      <c r="A20" s="26"/>
      <c r="B20" s="29" t="s">
        <v>195</v>
      </c>
      <c r="C20" s="30" t="s">
        <v>182</v>
      </c>
      <c r="D20" s="31" t="s">
        <v>194</v>
      </c>
      <c r="E20" s="32">
        <v>25320.799999999999</v>
      </c>
      <c r="F20" s="34">
        <f t="shared" si="0"/>
        <v>844.02666666666664</v>
      </c>
      <c r="G20" s="35" t="s">
        <v>0</v>
      </c>
      <c r="H20" s="26"/>
    </row>
    <row r="21" spans="1:8" s="148" customFormat="1" x14ac:dyDescent="0.25">
      <c r="A21" s="26"/>
      <c r="B21" s="23" t="s">
        <v>71</v>
      </c>
      <c r="C21" s="158"/>
      <c r="D21" s="158"/>
      <c r="E21" s="158"/>
      <c r="F21" s="36">
        <f>SUM(F8:F20)</f>
        <v>120458.7052</v>
      </c>
      <c r="G21" s="37" t="s">
        <v>0</v>
      </c>
      <c r="H21" s="26"/>
    </row>
    <row r="22" spans="1:8" s="148" customFormat="1" x14ac:dyDescent="0.25">
      <c r="A22" s="26"/>
      <c r="B22" s="107" t="s">
        <v>132</v>
      </c>
      <c r="C22" s="159"/>
      <c r="D22" s="159"/>
      <c r="E22" s="159"/>
      <c r="F22" s="66">
        <v>255763.72000000003</v>
      </c>
      <c r="G22" s="37" t="s">
        <v>0</v>
      </c>
      <c r="H22" s="26"/>
    </row>
    <row r="23" spans="1:8" s="148" customFormat="1" x14ac:dyDescent="0.25">
      <c r="A23" s="26"/>
      <c r="B23" s="39" t="s">
        <v>68</v>
      </c>
      <c r="C23" s="160"/>
      <c r="D23" s="160"/>
      <c r="E23" s="161"/>
      <c r="F23" s="38">
        <f>F21+F22</f>
        <v>376222.42520000006</v>
      </c>
      <c r="G23" s="38" t="s">
        <v>0</v>
      </c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hidden="1" x14ac:dyDescent="0.25"/>
    <row r="28" spans="1:8" s="148" customFormat="1" hidden="1" x14ac:dyDescent="0.25"/>
    <row r="29" spans="1:8" s="148" customFormat="1" hidden="1" x14ac:dyDescent="0.25"/>
    <row r="30" spans="1:8" s="148" customFormat="1" ht="14.45" hidden="1" customHeight="1" x14ac:dyDescent="0.25"/>
    <row r="31" spans="1:8" s="148" customFormat="1" ht="14.4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BRANDE VANDVÆRK A.M.B.A</v>
      </c>
      <c r="B1" s="162"/>
      <c r="C1" s="162"/>
      <c r="D1" s="162"/>
      <c r="E1" s="162"/>
    </row>
    <row r="2" spans="1:5" x14ac:dyDescent="0.25">
      <c r="A2" s="1" t="str">
        <f>'1. Forside'!A2</f>
        <v>V030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40666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24000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investeringer'!F21</f>
        <v>120458.7052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176251.41039999999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BRANDE VANDVÆRK A.M.B.A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10</v>
      </c>
      <c r="E8" s="32">
        <v>800000</v>
      </c>
      <c r="F8" s="45">
        <f>E8/D8</f>
        <v>80000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75</v>
      </c>
      <c r="E9" s="32">
        <v>700000</v>
      </c>
      <c r="F9" s="45">
        <f t="shared" ref="F9" si="0">E9/D9</f>
        <v>9333.3333333333339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>
        <v>2016</v>
      </c>
      <c r="D10" s="31">
        <v>10</v>
      </c>
      <c r="E10" s="32">
        <v>800000</v>
      </c>
      <c r="F10" s="45">
        <f t="shared" ref="F10:F11" si="1">E10/D10</f>
        <v>80000</v>
      </c>
      <c r="G10" s="35" t="s">
        <v>0</v>
      </c>
      <c r="H10" s="26"/>
    </row>
    <row r="11" spans="1:8" s="148" customFormat="1" x14ac:dyDescent="0.25">
      <c r="A11" s="26"/>
      <c r="B11" s="29" t="s">
        <v>199</v>
      </c>
      <c r="C11" s="30">
        <v>2016</v>
      </c>
      <c r="D11" s="31">
        <v>50</v>
      </c>
      <c r="E11" s="32">
        <v>700000</v>
      </c>
      <c r="F11" s="45">
        <f t="shared" si="1"/>
        <v>14000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89333.333333333328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94000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183333.33333333331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BRANDE VANDVÆRK A.M.B.A</v>
      </c>
      <c r="B1" s="56"/>
      <c r="C1" s="56"/>
      <c r="D1" s="176"/>
      <c r="E1" s="56"/>
    </row>
    <row r="2" spans="1:5" x14ac:dyDescent="0.25">
      <c r="A2" s="219" t="str">
        <f>'1. Forside'!A2</f>
        <v>V030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196</v>
      </c>
      <c r="C8" s="51">
        <v>11500</v>
      </c>
      <c r="D8" s="181" t="s">
        <v>0</v>
      </c>
      <c r="E8" s="56"/>
    </row>
    <row r="9" spans="1:5" x14ac:dyDescent="0.25">
      <c r="A9" s="56"/>
      <c r="B9" s="206" t="s">
        <v>197</v>
      </c>
      <c r="C9" s="51">
        <v>135000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179000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203</v>
      </c>
      <c r="C14" s="180">
        <v>4799550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4799550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16500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36500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5712933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4491500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1221433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2015-09-24T12:59:07Z</dcterms:modified>
</cp:coreProperties>
</file>