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705" windowWidth="20535" windowHeight="1170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F12" i="7" l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0" i="7"/>
  <c r="C9" i="12" l="1"/>
  <c r="C11" i="12" s="1"/>
  <c r="C31" i="8" s="1"/>
  <c r="E31" i="8" s="1"/>
  <c r="F8" i="7" l="1"/>
  <c r="F11" i="7" s="1"/>
  <c r="F9" i="2" l="1"/>
  <c r="C9" i="10" s="1"/>
  <c r="C15" i="11" l="1"/>
  <c r="C28" i="8" s="1"/>
  <c r="C14" i="4"/>
  <c r="C26" i="8" s="1"/>
  <c r="C26" i="3"/>
  <c r="C24" i="8" s="1"/>
  <c r="F13" i="7"/>
  <c r="C18" i="8" s="1"/>
  <c r="C20" i="3"/>
  <c r="C23" i="8" s="1"/>
  <c r="C9" i="3"/>
  <c r="C21" i="8" s="1"/>
  <c r="C8" i="4"/>
  <c r="C25" i="8" s="1"/>
  <c r="C10" i="10"/>
  <c r="C17" i="8" s="1"/>
  <c r="F11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<sst xmlns="http://schemas.openxmlformats.org/spreadsheetml/2006/main" count="350" uniqueCount="190">
  <si>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</si>
  <si>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</si>
  <si>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</si>
  <si>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</si>
  <si>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</si>
  <si>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</si>
  <si>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</si>
  <si>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</si>
  <si>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</si>
  <si>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</si>
  <si>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</si>
  <si>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</si>
  <si>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</si>
  <si>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</si>
  <si>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</si>
  <si>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</si>
  <si>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</si>
  <si>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</si>
  <si>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</si>
  <si>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</si>
  <si>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</si>
  <si>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</si>
  <si>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</si>
  <si>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</si>
  <si>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</si>
  <si>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</si>
  <si>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</si>
  <si>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</si>
  <si>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</si>
  <si>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</si>
  <si>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</si>
  <si>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</si>
  <si>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</si>
  <si>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</si>
  <si>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</si>
  <si>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</si>
  <si>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</si>
  <si>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</si>
  <si>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</si>
  <si>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</si>
  <si>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</si>
  <si>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</si>
  <si>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</si>
  <si>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</si>
  <si>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</si>
  <si>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</si>
  <si>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</si>
  <si>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</si>
  <si>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</si>
  <si>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</si>
  <si>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</si>
  <si>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</si>
  <si>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</si>
  <si>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</si>
  <si>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</si>
  <si>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</si>
  <si>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</si>
  <si>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</si>
  <si>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</si>
  <si>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</si>
  <si>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</si>
  <si>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</si>
  <si>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</si>
  <si>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</si>
  <si>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</si>
  <si>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</si>
  <si>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</si>
  <si>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</si>
  <si>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</si>
  <si>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</si>
  <si>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</si>
  <si>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</si>
  <si>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</si>
  <si>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</si>
  <si>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</si>
  <si>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</si>
  <si>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</si>
  <si>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</si>
  <si>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</si>
  <si>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</si>
  <si>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</si>
  <si>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</si>
  <si>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</si>
  <si>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</si>
  <si>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</si>
  <si>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</si>
  <si>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</si>
  <si>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</si>
  <si>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</si>
  <si>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</si>
  <si>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</si>
  <si>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</si>
  <si>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</si>
  <si>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</si>
  <si>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</si>
  <si>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</si>
  <si>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</si>
  <si>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</si>
  <si>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</si>
  <si>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</si>
  <si>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</si>
  <si>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</si>
  <si>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</si>
  <si>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</si>
  <si>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</si>
  <si>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</si>
  <si>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</si>
  <si>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</si>
  <si>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</si>
  <si>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</si>
  <si>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</si>
  <si>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</si>
  <si>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</si>
  <si>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</si>
  <si>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</si>
  <si>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</si>
  <si>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</si>
  <si>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</si>
  <si>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</si>
  <si>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</si>
  <si>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</si>
  <si>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</si>
  <si>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</si>
  <si>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</si>
  <si>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</si>
  <si>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</si>
  <si>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</si>
  <si>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</si>
  <si>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</si>
  <si>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</si>
  <si>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</si>
  <si>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</si>
  <si>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</si>
  <si>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</si>
  <si>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</si>
  <si>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</si>
  <si>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</si>
  <si>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</si>
  <si>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</si>
  <si>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</si>
  <si>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</si>
  <si>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</si>
  <si>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</si>
  <si>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</si>
  <si>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</si>
  <si>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</si>
  <si>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</si>
  <si>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</si>
  <si>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</si>
  <si>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</si>
  <si>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</si>
  <si>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</si>
  <si>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</si>
  <si>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</si>
  <si>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</si>
  <si>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</si>
  <si>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</si>
  <si>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</si>
  <si>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</si>
  <si>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</si>
  <si>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</si>
  <si>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</si>
  <si>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</si>
  <si>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</si>
  <si>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</si>
  <si>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</si>
  <si>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</si>
  <si>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</si>
  <si>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</si>
  <si>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</si>
  <si>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</si>
  <si>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</si>
  <si>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</si>
  <si>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</si>
  <si>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</si>
  <si>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</si>
  <si>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</si>
  <si>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</si>
  <si>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</si>
  <si>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</si>
  <si>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</si>
  <si>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</si>
  <si>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</si>
  <si>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Ejendomsskatter</t>
  </si>
  <si>
    <t>Boring (inkl. etablering, forerør, filter og prøvepumpning)</t>
  </si>
  <si>
    <t>Filteranlæg, åbne filtre, enkelt filtrering, Mek./EL</t>
  </si>
  <si>
    <t>Sikring, mindre avanceret (hegne, porte), SRO</t>
  </si>
  <si>
    <t>Selskabet har ikke indberettet gennemførte investeringer i 2014</t>
  </si>
  <si>
    <t>Branderup Vandværk</t>
  </si>
  <si>
    <t>V031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</si>
</sst>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129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138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3" t="s">
        <v>139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Branderup Vandværk</v>
      </c>
      <c r="B1" s="56"/>
      <c r="C1" s="56"/>
      <c r="D1" s="56"/>
      <c r="E1" s="56"/>
    </row>
    <row r="2" spans="1:5" x14ac:dyDescent="0.25">
      <c r="A2" s="220" t="str">
        <f>'1. Forside'!A2</f>
        <v>V031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Branderup Vandværk</v>
      </c>
      <c r="B1" s="26"/>
      <c r="C1" s="26"/>
      <c r="D1" s="26"/>
      <c r="E1" s="26"/>
    </row>
    <row r="2" spans="1:5" x14ac:dyDescent="0.25">
      <c r="A2" s="221" t="str">
        <f>'1. Forside'!A2</f>
        <v>V031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9919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-9919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-9919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-8000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-1919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Branderup Vandværk</v>
      </c>
      <c r="B1" s="26"/>
      <c r="C1" s="26"/>
      <c r="D1" s="26"/>
      <c r="E1" s="26"/>
    </row>
    <row r="2" spans="1:5" x14ac:dyDescent="0.25">
      <c r="A2" s="221" t="str">
        <f>'1. Forside'!A2</f>
        <v>V031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-859937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-255611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-604326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-120865.2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16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Branderup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V031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3307487.0736916368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373705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23495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46990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444190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23528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23528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467718</v>
      </c>
      <c r="D27" s="79" t="s">
        <v>0</v>
      </c>
      <c r="E27" s="10">
        <f>IF(C27&lt;0,0,-C27)</f>
        <v>-467718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>
        <v>16541.07369163679</v>
      </c>
      <c r="D31" s="79" t="s">
        <v>0</v>
      </c>
      <c r="E31" s="10">
        <f>-C31</f>
        <v>-16541.07369163679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2823228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14.1" customHeight="1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2823228</v>
      </c>
      <c r="D36" s="79" t="s">
        <v>0</v>
      </c>
      <c r="E36" s="10">
        <f>-C36</f>
        <v>-2823228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0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Branderup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V031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94170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94170</v>
      </c>
      <c r="H11" s="226" t="s">
        <v>0</v>
      </c>
      <c r="I11" s="55">
        <f>G11+I7-I8-I9</f>
        <v>94170</v>
      </c>
      <c r="J11" s="226" t="s">
        <v>0</v>
      </c>
      <c r="K11" s="55">
        <f>K7-K8-K9+K10+I11</f>
        <v>94170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>
      <selection activeCell="B1" sqref="B1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Branderup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V031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645373.0477120612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-2452.4175813058328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-28509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614411.63013075537</v>
      </c>
      <c r="D13" s="79" t="s">
        <v>0</v>
      </c>
      <c r="E13" s="6">
        <f>C13</f>
        <v>614411.63013075537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368800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investeringer'!F11</f>
        <v>23495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-10000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investeringer'!F13</f>
        <v>27833.333333333332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410128.33333333331</v>
      </c>
      <c r="D19" s="79" t="s">
        <v>0</v>
      </c>
      <c r="E19" s="8">
        <f>C19</f>
        <v>410128.33333333331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omkostninger'!C9</f>
        <v>34500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omkostninger'!C14</f>
        <v>2430268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omkostninger'!C20</f>
        <v>23800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omkostninger'!C26</f>
        <v>-25549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-9919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-1919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2451181</v>
      </c>
      <c r="D29" s="79" t="s">
        <v>0</v>
      </c>
      <c r="E29" s="6">
        <f>C29</f>
        <v>2451181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-120865.2</v>
      </c>
      <c r="D31" s="79" t="s">
        <v>0</v>
      </c>
      <c r="E31" s="10">
        <f>C31</f>
        <v>-120865.2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0</v>
      </c>
      <c r="D33" s="79" t="s">
        <v>0</v>
      </c>
      <c r="E33" s="12">
        <f>C33</f>
        <v>0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3354855.7634640886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342230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9.8029271643750953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2.7016560893670589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Branderup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V031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645373.0477120612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645373.0477120612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645373.0477120612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-2452.4175813058328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Branderup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V031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431690.03161459777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642920.63013075537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645373.0477120612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114037.41753072121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28509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Branderup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V031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16221883.479130445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368800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368800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Branderup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V031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187</v>
      </c>
      <c r="C8" s="30"/>
      <c r="D8" s="31"/>
      <c r="E8" s="32"/>
      <c r="F8" s="34">
        <v>0</v>
      </c>
      <c r="G8" s="35" t="s">
        <v>0</v>
      </c>
      <c r="H8" s="26"/>
    </row>
    <row r="9" spans="1:8" s="148" customFormat="1" x14ac:dyDescent="0.25">
      <c r="A9" s="26"/>
      <c r="B9" s="23" t="s">
        <v>71</v>
      </c>
      <c r="C9" s="158"/>
      <c r="D9" s="158"/>
      <c r="E9" s="158"/>
      <c r="F9" s="36">
        <f>SUM(F8:F8)</f>
        <v>0</v>
      </c>
      <c r="G9" s="37" t="s">
        <v>0</v>
      </c>
      <c r="H9" s="26"/>
    </row>
    <row r="10" spans="1:8" s="148" customFormat="1" x14ac:dyDescent="0.25">
      <c r="A10" s="26"/>
      <c r="B10" s="107" t="s">
        <v>133</v>
      </c>
      <c r="C10" s="159"/>
      <c r="D10" s="159"/>
      <c r="E10" s="159"/>
      <c r="F10" s="66">
        <v>23495</v>
      </c>
      <c r="G10" s="37" t="s">
        <v>0</v>
      </c>
      <c r="H10" s="26"/>
    </row>
    <row r="11" spans="1:8" s="148" customFormat="1" x14ac:dyDescent="0.25">
      <c r="A11" s="26"/>
      <c r="B11" s="39" t="s">
        <v>68</v>
      </c>
      <c r="C11" s="160"/>
      <c r="D11" s="160"/>
      <c r="E11" s="161"/>
      <c r="F11" s="38">
        <f>F9+F10</f>
        <v>23495</v>
      </c>
      <c r="G11" s="38" t="s">
        <v>0</v>
      </c>
      <c r="H11" s="26"/>
    </row>
    <row r="12" spans="1:8" s="148" customFormat="1" x14ac:dyDescent="0.25">
      <c r="A12" s="26"/>
      <c r="B12" s="26"/>
      <c r="C12" s="26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hidden="1" x14ac:dyDescent="0.25"/>
    <row r="16" spans="1:8" s="148" customFormat="1" hidden="1" x14ac:dyDescent="0.25"/>
    <row r="17" s="148" customFormat="1" hidden="1" x14ac:dyDescent="0.25"/>
    <row r="18" s="148" customFormat="1" ht="14.45" hidden="1" customHeight="1" x14ac:dyDescent="0.25"/>
    <row r="19" s="148" customFormat="1" ht="14.45" hidden="1" customHeight="1" x14ac:dyDescent="0.25"/>
    <row r="20" s="148" customFormat="1" ht="1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idden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Branderup Vandværk</v>
      </c>
      <c r="B1" s="162"/>
      <c r="C1" s="162"/>
      <c r="D1" s="162"/>
      <c r="E1" s="162"/>
    </row>
    <row r="2" spans="1:5" x14ac:dyDescent="0.25">
      <c r="A2" s="1" t="str">
        <f>'1. Forside'!A2</f>
        <v>V031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10000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investeringer'!F9</f>
        <v>0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-10000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2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Branderup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V031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184</v>
      </c>
      <c r="C8" s="30">
        <v>2015</v>
      </c>
      <c r="D8" s="31">
        <v>30</v>
      </c>
      <c r="E8" s="32">
        <v>100000</v>
      </c>
      <c r="F8" s="45">
        <f>E8/D8</f>
        <v>3333.3333333333335</v>
      </c>
      <c r="G8" s="35" t="s">
        <v>0</v>
      </c>
      <c r="H8" s="26"/>
    </row>
    <row r="9" spans="1:8" s="148" customFormat="1" x14ac:dyDescent="0.25">
      <c r="A9" s="26"/>
      <c r="B9" s="29" t="s">
        <v>185</v>
      </c>
      <c r="C9" s="30">
        <v>2015</v>
      </c>
      <c r="D9" s="31">
        <v>25</v>
      </c>
      <c r="E9" s="32">
        <v>550000</v>
      </c>
      <c r="F9" s="45">
        <f t="shared" ref="F9" si="0">E9/D9</f>
        <v>22000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>
        <v>2015</v>
      </c>
      <c r="D10" s="31">
        <v>10</v>
      </c>
      <c r="E10" s="32">
        <v>25000</v>
      </c>
      <c r="F10" s="45">
        <f t="shared" ref="F10" si="1">E10/D10</f>
        <v>2500</v>
      </c>
      <c r="G10" s="35" t="s">
        <v>0</v>
      </c>
      <c r="H10" s="26"/>
    </row>
    <row r="11" spans="1:8" s="148" customFormat="1" x14ac:dyDescent="0.25">
      <c r="A11" s="26"/>
      <c r="B11" s="109" t="s">
        <v>72</v>
      </c>
      <c r="C11" s="165"/>
      <c r="D11" s="166"/>
      <c r="E11" s="167"/>
      <c r="F11" s="46">
        <f>SUMIF(C8:C10,"2015",F8:F10)</f>
        <v>27833.333333333332</v>
      </c>
      <c r="G11" s="47" t="s">
        <v>0</v>
      </c>
      <c r="H11" s="26"/>
    </row>
    <row r="12" spans="1:8" s="148" customFormat="1" x14ac:dyDescent="0.25">
      <c r="A12" s="26"/>
      <c r="B12" s="107" t="s">
        <v>131</v>
      </c>
      <c r="C12" s="168"/>
      <c r="D12" s="169"/>
      <c r="E12" s="170"/>
      <c r="F12" s="46">
        <f>SUMIF(C8:C10,"2016",F8:F10)</f>
        <v>0</v>
      </c>
      <c r="G12" s="47" t="s">
        <v>0</v>
      </c>
      <c r="H12" s="26"/>
    </row>
    <row r="13" spans="1:8" s="148" customFormat="1" x14ac:dyDescent="0.25">
      <c r="A13" s="26"/>
      <c r="B13" s="50" t="s">
        <v>36</v>
      </c>
      <c r="C13" s="171"/>
      <c r="D13" s="172"/>
      <c r="E13" s="172"/>
      <c r="F13" s="48">
        <f>F11+F12</f>
        <v>27833.333333333332</v>
      </c>
      <c r="G13" s="49" t="s">
        <v>0</v>
      </c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173"/>
      <c r="G16" s="173"/>
      <c r="H16" s="26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t="12" hidden="1" customHeight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Branderup Vandværk</v>
      </c>
      <c r="B1" s="56"/>
      <c r="C1" s="56"/>
      <c r="D1" s="176"/>
      <c r="E1" s="56"/>
    </row>
    <row r="2" spans="1:5" x14ac:dyDescent="0.25">
      <c r="A2" s="220" t="str">
        <f>'1. Forside'!A2</f>
        <v>V031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183</v>
      </c>
      <c r="C8" s="51">
        <v>1500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34500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177</v>
      </c>
      <c r="C12" s="178"/>
      <c r="D12" s="179"/>
      <c r="E12" s="56"/>
    </row>
    <row r="13" spans="1:5" x14ac:dyDescent="0.25">
      <c r="A13" s="56"/>
      <c r="B13" s="53" t="s">
        <v>178</v>
      </c>
      <c r="C13" s="180">
        <v>2430268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2430268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141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17000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6800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23800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142</v>
      </c>
      <c r="C23" s="265"/>
      <c r="D23" s="266"/>
      <c r="E23" s="56"/>
    </row>
    <row r="24" spans="1:5" x14ac:dyDescent="0.25">
      <c r="A24" s="56"/>
      <c r="B24" s="108" t="s">
        <v>143</v>
      </c>
      <c r="C24" s="19">
        <v>2480651</v>
      </c>
      <c r="D24" s="58" t="s">
        <v>0</v>
      </c>
      <c r="E24" s="56"/>
    </row>
    <row r="25" spans="1:5" x14ac:dyDescent="0.25">
      <c r="A25" s="56"/>
      <c r="B25" s="108" t="s">
        <v>144</v>
      </c>
      <c r="C25" s="40">
        <v>2506200</v>
      </c>
      <c r="D25" s="58" t="s">
        <v>0</v>
      </c>
      <c r="E25" s="56"/>
    </row>
    <row r="26" spans="1:5" x14ac:dyDescent="0.25">
      <c r="A26" s="56"/>
      <c r="B26" s="28" t="s">
        <v>145</v>
      </c>
      <c r="C26" s="55">
        <f>C24-C25</f>
        <v>-25549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2015-08-13T11:12:20Z</dcterms:modified>
</cp:coreProperties>
</file>