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55" yWindow="765" windowWidth="12810" windowHeight="127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4" i="11"/>
  <c r="F10" i="11"/>
  <c r="F25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<sst xmlns="http://schemas.openxmlformats.org/spreadsheetml/2006/main" count="229" uniqueCount="124">
  <si>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</si>
  <si>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</si>
  <si>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</si>
  <si>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</si>
  <si>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</si>
  <si>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</si>
  <si>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</si>
  <si>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</si>
  <si>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</si>
  <si>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</si>
  <si>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</si>
  <si>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</si>
  <si>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</si>
  <si>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</si>
  <si>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</si>
  <si>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</si>
  <si>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</si>
  <si>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</si>
  <si>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</si>
  <si>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</si>
  <si>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</si>
  <si>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</si>
  <si>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</si>
  <si>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</si>
  <si>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</si>
  <si>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</si>
  <si>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</si>
  <si>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</si>
  <si>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</si>
  <si>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</si>
  <si>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</si>
  <si>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</si>
  <si>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</si>
  <si>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</si>
  <si>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</si>
  <si>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</si>
  <si>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</si>
  <si>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</si>
  <si>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</si>
  <si>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</si>
  <si>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</si>
  <si>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</si>
  <si>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</si>
  <si>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</si>
  <si>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</si>
  <si>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</si>
  <si>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</si>
  <si>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</si>
  <si>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</si>
  <si>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</si>
  <si>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</si>
  <si>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</si>
  <si>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</si>
  <si>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</si>
  <si>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</si>
  <si>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</si>
  <si>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</si>
  <si>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</si>
  <si>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</si>
  <si>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</si>
  <si>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</si>
  <si>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</si>
  <si>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</si>
  <si>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</si>
  <si>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</si>
  <si>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</si>
  <si>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</si>
  <si>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</si>
  <si>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</si>
  <si>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</si>
  <si>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</si>
  <si>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</si>
  <si>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</si>
  <si>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</si>
  <si>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</si>
  <si>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</si>
  <si>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</si>
  <si>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</si>
  <si>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</si>
  <si>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</si>
  <si>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</si>
  <si>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</si>
  <si>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</si>
  <si>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</si>
  <si>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</si>
  <si>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</si>
  <si>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</si>
  <si>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</si>
  <si>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</si>
  <si>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</si>
  <si>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</si>
  <si>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</si>
  <si>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</si>
  <si>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</si>
  <si>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</si>
  <si>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</si>
  <si>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</si>
  <si>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</si>
  <si>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</si>
  <si>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</si>
  <si>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</si>
  <si>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</si>
  <si>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</si>
  <si>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</si>
  <si>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</si>
  <si>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</si>
  <si>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SRO</t>
  </si>
  <si>
    <t>Efterklaringstanke, Mek/El</t>
  </si>
  <si>
    <t>Strømpeforing ≤ Ø 200 mm</t>
  </si>
  <si>
    <t>Strømpeforing Ø 200 mm &lt; Ledningsnet ≤ Ø 500 mm</t>
  </si>
  <si>
    <t>Strømpeforing Ø 500 mm &lt; Ledningsnet ≤ Ø 800 mm</t>
  </si>
  <si>
    <t xml:space="preserve">Ledningsnet ≤ Ø 200 mm </t>
  </si>
  <si>
    <t xml:space="preserve">Ø 200 mm &lt; Ledningsnet ≤ Ø 500 mm </t>
  </si>
  <si>
    <t>Stik</t>
  </si>
  <si>
    <t>Brønde</t>
  </si>
  <si>
    <t>Tryksatte minipumpestationer (husstandssystemer)</t>
  </si>
  <si>
    <t>Arbejdsplads</t>
  </si>
  <si>
    <t>TV-kamera</t>
  </si>
  <si>
    <t>Køretøjer, små lastvogne (&lt; 3.500 kg.)</t>
  </si>
  <si>
    <t>Solcelleanlæg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</si>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</sst>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123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103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76991240.547076494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25594727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408924.91722318076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598319.12835474545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75983996.501498565</v>
      </c>
      <c r="F13" s="38" t="s">
        <v>4</v>
      </c>
      <c r="G13" s="37">
        <f>E13</f>
        <v>75983996.501498565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-3731099.75</v>
      </c>
      <c r="F15" s="38" t="s">
        <v>4</v>
      </c>
      <c r="G15" s="37">
        <f>E15</f>
        <v>-3731099.75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9381727.7399999984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86143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92</v>
      </c>
      <c r="C19" s="80"/>
      <c r="D19" s="81"/>
      <c r="E19" s="31">
        <f>'Fane 8. Korrektion af PL2015'!G23</f>
        <v>-362182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9" t="s">
        <v>34</v>
      </c>
      <c r="C20" s="80"/>
      <c r="D20" s="81"/>
      <c r="E20" s="31">
        <f>'Fane 8. Korrektion af PL2015'!G30</f>
        <v>73953.273333333316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9179642.0133333318</v>
      </c>
      <c r="F21" s="38" t="s">
        <v>4</v>
      </c>
      <c r="G21" s="37">
        <f>E21</f>
        <v>9179642.0133333318</v>
      </c>
      <c r="H21" s="38" t="s">
        <v>4</v>
      </c>
      <c r="I21" s="20"/>
    </row>
    <row r="22" spans="1:9" x14ac:dyDescent="0.25">
      <c r="A22" s="20"/>
      <c r="B22" s="75" t="s">
        <v>30</v>
      </c>
      <c r="C22" s="76"/>
      <c r="D22" s="76"/>
      <c r="E22" s="76"/>
      <c r="F22" s="76"/>
      <c r="G22" s="76"/>
      <c r="H22" s="77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-7933833</v>
      </c>
      <c r="F23" s="38" t="s">
        <v>4</v>
      </c>
      <c r="G23" s="37">
        <f>E23</f>
        <v>-7933833</v>
      </c>
      <c r="H23" s="38" t="s">
        <v>4</v>
      </c>
      <c r="I23" s="20"/>
    </row>
    <row r="24" spans="1:9" x14ac:dyDescent="0.25">
      <c r="A24" s="20"/>
      <c r="B24" s="75" t="s">
        <v>36</v>
      </c>
      <c r="C24" s="76"/>
      <c r="D24" s="76"/>
      <c r="E24" s="76"/>
      <c r="F24" s="77"/>
      <c r="G24" s="40">
        <f>G13+G15+G21+G23</f>
        <v>73498705.764831901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38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11982647.254710944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39413866.292365558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25594727</v>
      </c>
      <c r="H11" s="42" t="s">
        <v>4</v>
      </c>
      <c r="I11" s="20"/>
    </row>
    <row r="12" spans="1:9" x14ac:dyDescent="0.25">
      <c r="A12" s="20"/>
      <c r="B12" s="75" t="s">
        <v>38</v>
      </c>
      <c r="C12" s="76"/>
      <c r="D12" s="76"/>
      <c r="E12" s="76"/>
      <c r="F12" s="77"/>
      <c r="G12" s="40">
        <f>SUM(G9:G11)</f>
        <v>76991240.547076494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51396513.547076494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0.79562773620554461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408924.91722318076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11982647.254710944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239652.94509421889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39413866.292365558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358666.18326052657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598319.12835474545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-36656080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-21731681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-14924399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-3731099.75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20</v>
      </c>
      <c r="E10" s="46">
        <v>1614915</v>
      </c>
      <c r="F10" s="10">
        <f>E10/D10</f>
        <v>80745.75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10</v>
      </c>
      <c r="E11" s="46">
        <v>624939</v>
      </c>
      <c r="F11" s="10">
        <f t="shared" ref="F11:F24" si="0">E11/D11</f>
        <v>62493.9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20</v>
      </c>
      <c r="E12" s="46">
        <v>152264</v>
      </c>
      <c r="F12" s="10">
        <f t="shared" si="0"/>
        <v>7613.2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1800204</v>
      </c>
      <c r="F13" s="10">
        <f t="shared" si="0"/>
        <v>36004.080000000002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1586988</v>
      </c>
      <c r="F14" s="10">
        <f t="shared" si="0"/>
        <v>31739.759999999998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1829826</v>
      </c>
      <c r="F15" s="10">
        <f t="shared" si="0"/>
        <v>36596.519999999997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75</v>
      </c>
      <c r="E16" s="46">
        <v>836817</v>
      </c>
      <c r="F16" s="10">
        <f t="shared" si="0"/>
        <v>11157.56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437233</v>
      </c>
      <c r="F17" s="10">
        <f t="shared" si="0"/>
        <v>5829.7733333333335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1028178</v>
      </c>
      <c r="F18" s="10">
        <f t="shared" si="0"/>
        <v>13709.04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404419</v>
      </c>
      <c r="F19" s="10">
        <f t="shared" si="0"/>
        <v>5392.2533333333331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30</v>
      </c>
      <c r="E20" s="46">
        <v>36120</v>
      </c>
      <c r="F20" s="10">
        <f t="shared" si="0"/>
        <v>1204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5</v>
      </c>
      <c r="E21" s="46">
        <v>95562</v>
      </c>
      <c r="F21" s="10">
        <f t="shared" si="0"/>
        <v>19112.400000000001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</v>
      </c>
      <c r="E22" s="46">
        <v>41829</v>
      </c>
      <c r="F22" s="10">
        <f t="shared" si="0"/>
        <v>8365.7999999999993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5</v>
      </c>
      <c r="E23" s="46">
        <v>455269</v>
      </c>
      <c r="F23" s="10">
        <f t="shared" si="0"/>
        <v>91053.8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25</v>
      </c>
      <c r="E24" s="46">
        <v>65645</v>
      </c>
      <c r="F24" s="10">
        <f t="shared" si="0"/>
        <v>2625.8</v>
      </c>
      <c r="G24" s="3" t="s">
        <v>4</v>
      </c>
      <c r="H24" s="1"/>
    </row>
    <row r="25" spans="1:8" x14ac:dyDescent="0.25">
      <c r="A25" s="1"/>
      <c r="B25" s="93" t="s">
        <v>120</v>
      </c>
      <c r="C25" s="94"/>
      <c r="D25" s="94"/>
      <c r="E25" s="95"/>
      <c r="F25" s="18">
        <f>SUM(F10:F24)</f>
        <v>413643.63666666666</v>
      </c>
      <c r="G25" s="8" t="s">
        <v>4</v>
      </c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</sheetData>
  <sheetProtection password="C6BD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25164827.739999998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15783100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9381727.7399999984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-13857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-100000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86143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227818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590000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-362182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376667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376667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2015'!F25</f>
        <v>413643.63666666666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73953.273333333316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43496588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32557950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3411605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-103383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770667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36636839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2222848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2222848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-10672000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-490000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-11162000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27697687</v>
      </c>
      <c r="F28" s="6" t="s">
        <v>4</v>
      </c>
      <c r="G28" s="16">
        <f>IF(E28&lt;0,0,-E28)</f>
        <v>-27697687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122</v>
      </c>
      <c r="C32" s="114"/>
      <c r="D32" s="115"/>
      <c r="E32" s="46">
        <v>22781092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951642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23732734</v>
      </c>
      <c r="F35" s="6" t="s">
        <v>4</v>
      </c>
      <c r="G35" s="17">
        <f>-E35</f>
        <v>-23732734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-7933833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2016-12-14T14:09:27Z</dcterms:modified>
</cp:coreProperties>
</file>