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Medfinansiering" sheetId="29" r:id="rId9"/>
    <sheet name="Pristalsregulering" sheetId="27" r:id="rId10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3" i="12" l="1"/>
  <c r="M2" i="18" l="1"/>
  <c r="B5" i="12" l="1"/>
  <c r="C8" i="27" l="1"/>
  <c r="C9" i="27"/>
  <c r="E2" i="15" l="1"/>
  <c r="N4" i="16" l="1"/>
  <c r="O4" i="16"/>
  <c r="I3" i="16"/>
  <c r="J3" i="16"/>
  <c r="K3" i="16"/>
  <c r="L3" i="16"/>
  <c r="M3" i="16"/>
  <c r="N3" i="16"/>
  <c r="O3" i="16"/>
  <c r="V3" i="16" l="1"/>
  <c r="U3" i="16"/>
  <c r="F3" i="17"/>
  <c r="G3" i="17"/>
  <c r="I4" i="16" l="1"/>
  <c r="J4" i="16"/>
  <c r="K4" i="16"/>
  <c r="L4" i="16"/>
  <c r="S3" i="16" s="1"/>
  <c r="M4" i="16"/>
  <c r="G3" i="24"/>
  <c r="K3" i="24" s="1"/>
  <c r="H3" i="24"/>
  <c r="I3" i="24"/>
  <c r="F3" i="24"/>
  <c r="B12" i="12"/>
  <c r="B14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O5" i="16"/>
  <c r="N6" i="16"/>
  <c r="O6" i="16"/>
  <c r="N5" i="16"/>
  <c r="G5" i="17"/>
  <c r="F4" i="17"/>
  <c r="E5" i="17"/>
  <c r="G4" i="17"/>
  <c r="E4" i="17"/>
  <c r="F5" i="17"/>
  <c r="L5" i="16"/>
  <c r="M5" i="16"/>
  <c r="T3" i="16" s="1"/>
  <c r="I5" i="16"/>
  <c r="J5" i="16"/>
  <c r="Q3" i="16" s="1"/>
  <c r="K5" i="16"/>
  <c r="R3" i="16" s="1"/>
  <c r="J3" i="24"/>
  <c r="M6" i="16"/>
  <c r="K6" i="16"/>
  <c r="I6" i="16"/>
  <c r="L6" i="16"/>
  <c r="J6" i="16"/>
  <c r="M3" i="24" l="1"/>
  <c r="B10" i="12" s="1"/>
  <c r="B11" i="12" s="1"/>
  <c r="P3" i="16"/>
  <c r="H3" i="17"/>
  <c r="B4" i="12" s="1"/>
  <c r="I2" i="15"/>
  <c r="K2" i="15" s="1"/>
  <c r="B2" i="12" s="1"/>
  <c r="W3" i="16" l="1"/>
  <c r="B3" i="12" s="1"/>
  <c r="B6" i="12" s="1"/>
  <c r="B16" i="12" l="1"/>
  <c r="B18" i="12" s="1"/>
</calcChain>
</file>

<file path=xl/sharedStrings.xml><?xml version="1.0" encoding="utf-8"?>
<sst xmlns="http://schemas.openxmlformats.org/spreadsheetml/2006/main" count="135" uniqueCount="86">
  <si>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</si>
  <si>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</si>
  <si>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</si>
  <si>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</si>
  <si>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</si>
  <si>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</si>
  <si>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</si>
  <si>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</si>
  <si>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</si>
  <si>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</si>
  <si>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</si>
  <si>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</si>
  <si>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</si>
  <si>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</si>
  <si>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</si>
  <si>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</si>
  <si>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</si>
  <si>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</si>
  <si>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</si>
  <si>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</si>
  <si>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</si>
  <si>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</si>
  <si>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</si>
  <si>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Beredskabsplan</t>
  </si>
  <si>
    <t>Klimasikring af Selsmoseområde</t>
  </si>
  <si>
    <t xml:space="preserve">Oprensning og deponering af slam   </t>
  </si>
  <si>
    <t>Fejlkoblingsanalyser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</si>
  <si>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</si>
  <si>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</si>
  <si>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</si>
  <si>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</si>
  <si>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</si>
  <si>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</si>
  <si>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</si>
  <si>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</si>
  <si>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</si>
  <si>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</si>
  <si>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</si>
  <si>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</si>
  <si>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</si>
  <si>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</si>
  <si>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</si>
  <si>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</si>
  <si>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</si>
  <si>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</si>
  <si>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</si>
  <si>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</si>
  <si>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</si>
  <si>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</si>
  <si>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</si>
  <si>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</si>
  <si>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</si>
  <si>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</si>
  <si>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St vejleå (klimasikring</t>
  </si>
  <si>
    <t>Vallensbæk mose (Øget rensning)</t>
  </si>
  <si>
    <t>Medfinansiering af klimaprojekter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</si>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</sst>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7" applyNumberFormat="0" applyAlignment="0" applyProtection="0"/>
    <xf numFmtId="0" fontId="13" fillId="5" borderId="8" applyNumberFormat="0" applyAlignment="0" applyProtection="0"/>
    <xf numFmtId="0" fontId="14" fillId="0" borderId="9" applyNumberFormat="0" applyFill="0" applyAlignment="0" applyProtection="0"/>
    <xf numFmtId="0" fontId="15" fillId="6" borderId="10" applyNumberFormat="0" applyAlignment="0" applyProtection="0"/>
    <xf numFmtId="0" fontId="16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6" fillId="7" borderId="11" applyNumberFormat="0" applyFont="0" applyAlignment="0" applyProtection="0"/>
    <xf numFmtId="0" fontId="25" fillId="43" borderId="14" applyNumberFormat="0" applyAlignment="0" applyProtection="0"/>
    <xf numFmtId="3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4" applyNumberFormat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72" fontId="26" fillId="0" borderId="0"/>
    <xf numFmtId="172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5" applyNumberFormat="0" applyFont="0" applyAlignment="0" applyProtection="0"/>
    <xf numFmtId="0" fontId="31" fillId="43" borderId="16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7" fontId="20" fillId="0" borderId="17" applyFill="0" applyAlignment="0" applyProtection="0"/>
    <xf numFmtId="168" fontId="20" fillId="0" borderId="17" applyFill="0" applyAlignment="0" applyProtection="0"/>
    <xf numFmtId="169" fontId="20" fillId="0" borderId="17" applyFill="0" applyAlignment="0" applyProtection="0"/>
    <xf numFmtId="0" fontId="33" fillId="0" borderId="18" applyNumberFormat="0" applyFill="0" applyAlignment="0" applyProtection="0"/>
    <xf numFmtId="37" fontId="20" fillId="0" borderId="17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9" applyNumberFormat="0" applyFill="0" applyAlignment="0" applyProtection="0"/>
    <xf numFmtId="0" fontId="15" fillId="6" borderId="10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4" applyNumberFormat="0" applyAlignment="0" applyProtection="0"/>
    <xf numFmtId="0" fontId="27" fillId="31" borderId="0" applyNumberFormat="0" applyBorder="0" applyAlignment="0" applyProtection="0"/>
    <xf numFmtId="0" fontId="26" fillId="45" borderId="15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26" fillId="45" borderId="15" applyNumberFormat="0" applyFont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8" applyNumberFormat="0" applyFill="0" applyAlignment="0" applyProtection="0"/>
    <xf numFmtId="165" fontId="19" fillId="0" borderId="0" applyFont="0" applyFill="0" applyBorder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18" fillId="0" borderId="0" applyNumberFormat="0" applyBorder="0" applyAlignment="0"/>
    <xf numFmtId="0" fontId="26" fillId="0" borderId="0"/>
    <xf numFmtId="165" fontId="6" fillId="0" borderId="0" applyFont="0" applyFill="0" applyBorder="0" applyAlignment="0" applyProtection="0"/>
  </cellStyleXfs>
  <cellXfs count="86">
    <xf numFmtId="0" fontId="0" fillId="0" borderId="0" xfId="0"/>
    <xf numFmtId="0" fontId="3" fillId="0" borderId="22" xfId="0" applyFont="1" applyBorder="1" applyAlignment="1">
      <alignment horizontal="left"/>
    </xf>
    <xf numFmtId="166" fontId="3" fillId="0" borderId="22" xfId="0" applyNumberFormat="1" applyFont="1" applyFill="1" applyBorder="1" applyAlignment="1">
      <alignment horizontal="left"/>
    </xf>
    <xf numFmtId="166" fontId="3" fillId="0" borderId="20" xfId="0" applyNumberFormat="1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4" xfId="0" applyFont="1" applyFill="1" applyBorder="1" applyAlignment="1">
      <alignment horizontal="left"/>
    </xf>
    <xf numFmtId="0" fontId="3" fillId="0" borderId="21" xfId="0" applyFont="1" applyBorder="1"/>
    <xf numFmtId="0" fontId="3" fillId="0" borderId="21" xfId="0" applyFont="1" applyBorder="1" applyAlignment="1"/>
    <xf numFmtId="0" fontId="3" fillId="0" borderId="20" xfId="0" applyFont="1" applyBorder="1" applyAlignment="1"/>
    <xf numFmtId="0" fontId="3" fillId="0" borderId="20" xfId="0" applyFont="1" applyBorder="1"/>
    <xf numFmtId="0" fontId="0" fillId="0" borderId="20" xfId="0" applyFont="1" applyFill="1" applyBorder="1" applyAlignment="1">
      <alignment wrapText="1"/>
    </xf>
    <xf numFmtId="0" fontId="3" fillId="0" borderId="21" xfId="0" applyFont="1" applyFill="1" applyBorder="1" applyAlignment="1"/>
    <xf numFmtId="0" fontId="0" fillId="0" borderId="20" xfId="0" applyFill="1" applyBorder="1" applyAlignment="1"/>
    <xf numFmtId="0" fontId="3" fillId="0" borderId="20" xfId="0" applyFont="1" applyFill="1" applyBorder="1" applyAlignment="1"/>
    <xf numFmtId="0" fontId="0" fillId="0" borderId="19" xfId="0" applyFont="1" applyFill="1" applyBorder="1" applyAlignment="1"/>
    <xf numFmtId="0" fontId="0" fillId="0" borderId="24" xfId="0" applyFont="1" applyFill="1" applyBorder="1" applyAlignment="1"/>
    <xf numFmtId="0" fontId="3" fillId="0" borderId="23" xfId="0" applyFont="1" applyBorder="1" applyAlignment="1">
      <alignment wrapText="1"/>
    </xf>
    <xf numFmtId="0" fontId="3" fillId="0" borderId="13" xfId="0" applyFont="1" applyBorder="1"/>
    <xf numFmtId="0" fontId="3" fillId="0" borderId="19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9" xfId="0" applyBorder="1"/>
    <xf numFmtId="0" fontId="0" fillId="0" borderId="20" xfId="0" applyFill="1" applyBorder="1"/>
    <xf numFmtId="0" fontId="0" fillId="0" borderId="21" xfId="0" applyFill="1" applyBorder="1"/>
    <xf numFmtId="0" fontId="0" fillId="0" borderId="19" xfId="0" applyFill="1" applyBorder="1"/>
    <xf numFmtId="0" fontId="0" fillId="0" borderId="0" xfId="0" applyBorder="1" applyAlignment="1"/>
    <xf numFmtId="166" fontId="3" fillId="0" borderId="20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30" applyNumberFormat="1" applyFont="1"/>
    <xf numFmtId="166" fontId="0" fillId="0" borderId="0" xfId="27330" applyNumberFormat="1" applyFont="1" applyAlignment="1"/>
    <xf numFmtId="166" fontId="3" fillId="0" borderId="1" xfId="27330" applyNumberFormat="1" applyFont="1" applyBorder="1"/>
    <xf numFmtId="166" fontId="0" fillId="0" borderId="0" xfId="27330" applyNumberFormat="1" applyFont="1" applyBorder="1"/>
    <xf numFmtId="166" fontId="3" fillId="0" borderId="0" xfId="27330" applyNumberFormat="1" applyFont="1"/>
    <xf numFmtId="166" fontId="0" fillId="0" borderId="19" xfId="27330" applyNumberFormat="1" applyFont="1" applyBorder="1"/>
    <xf numFmtId="166" fontId="0" fillId="0" borderId="24" xfId="27330" applyNumberFormat="1" applyFont="1" applyFill="1" applyBorder="1"/>
    <xf numFmtId="166" fontId="0" fillId="0" borderId="0" xfId="27330" applyNumberFormat="1" applyFont="1" applyFill="1" applyBorder="1"/>
    <xf numFmtId="166" fontId="0" fillId="0" borderId="19" xfId="27330" applyNumberFormat="1" applyFont="1" applyFill="1" applyBorder="1"/>
    <xf numFmtId="166" fontId="3" fillId="0" borderId="0" xfId="27330" applyNumberFormat="1" applyFont="1" applyFill="1" applyBorder="1"/>
    <xf numFmtId="166" fontId="0" fillId="0" borderId="24" xfId="27330" applyNumberFormat="1" applyFont="1" applyBorder="1"/>
    <xf numFmtId="0" fontId="0" fillId="0" borderId="23" xfId="0" applyFont="1" applyFill="1" applyBorder="1" applyAlignment="1"/>
    <xf numFmtId="0" fontId="5" fillId="0" borderId="0" xfId="1" applyFont="1" applyBorder="1"/>
    <xf numFmtId="166" fontId="3" fillId="0" borderId="3" xfId="27330" applyNumberFormat="1" applyFont="1" applyBorder="1"/>
    <xf numFmtId="166" fontId="5" fillId="0" borderId="0" xfId="27330" applyNumberFormat="1" applyFont="1"/>
    <xf numFmtId="166" fontId="5" fillId="0" borderId="0" xfId="27330" applyNumberFormat="1" applyFont="1" applyBorder="1"/>
    <xf numFmtId="0" fontId="0" fillId="0" borderId="19" xfId="0" applyFont="1" applyFill="1" applyBorder="1" applyAlignment="1">
      <alignment horizontal="left"/>
    </xf>
    <xf numFmtId="0" fontId="0" fillId="0" borderId="20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6" fontId="3" fillId="0" borderId="24" xfId="27330" applyNumberFormat="1" applyFont="1" applyBorder="1"/>
    <xf numFmtId="0" fontId="0" fillId="0" borderId="24" xfId="0" applyBorder="1"/>
    <xf numFmtId="0" fontId="0" fillId="0" borderId="24" xfId="0" applyFont="1" applyBorder="1" applyAlignment="1">
      <alignment wrapText="1"/>
    </xf>
    <xf numFmtId="166" fontId="3" fillId="0" borderId="24" xfId="0" applyNumberFormat="1" applyFont="1" applyBorder="1" applyAlignment="1">
      <alignment wrapText="1"/>
    </xf>
    <xf numFmtId="0" fontId="0" fillId="0" borderId="21" xfId="0" applyFont="1" applyBorder="1" applyAlignment="1">
      <alignment wrapText="1"/>
    </xf>
    <xf numFmtId="166" fontId="0" fillId="0" borderId="2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30" applyFont="1"/>
    <xf numFmtId="0" fontId="3" fillId="0" borderId="3" xfId="0" applyFont="1" applyBorder="1"/>
    <xf numFmtId="0" fontId="4" fillId="0" borderId="0" xfId="0" applyFont="1" applyFill="1" applyAlignment="1">
      <alignment horizontal="left"/>
    </xf>
    <xf numFmtId="166" fontId="4" fillId="0" borderId="0" xfId="27330" applyNumberFormat="1" applyFont="1" applyFill="1" applyAlignment="1">
      <alignment horizontal="left"/>
    </xf>
    <xf numFmtId="0" fontId="3" fillId="0" borderId="22" xfId="0" applyFont="1" applyBorder="1"/>
    <xf numFmtId="0" fontId="0" fillId="0" borderId="19" xfId="0" applyFont="1" applyBorder="1"/>
    <xf numFmtId="0" fontId="0" fillId="0" borderId="0" xfId="0" applyFont="1"/>
    <xf numFmtId="0" fontId="0" fillId="0" borderId="20" xfId="0" applyFont="1" applyFill="1" applyBorder="1" applyAlignment="1"/>
    <xf numFmtId="0" fontId="0" fillId="0" borderId="21" xfId="0" applyFont="1" applyFill="1" applyBorder="1" applyAlignment="1"/>
    <xf numFmtId="166" fontId="5" fillId="0" borderId="0" xfId="27330" applyNumberFormat="1" applyFont="1" applyFill="1" applyBorder="1"/>
    <xf numFmtId="0" fontId="3" fillId="0" borderId="19" xfId="0" applyFont="1" applyBorder="1" applyAlignment="1"/>
    <xf numFmtId="0" fontId="0" fillId="0" borderId="19" xfId="0" applyFont="1" applyBorder="1" applyAlignment="1"/>
    <xf numFmtId="0" fontId="0" fillId="0" borderId="21" xfId="0" applyBorder="1"/>
    <xf numFmtId="166" fontId="0" fillId="0" borderId="0" xfId="27330" applyNumberFormat="1" applyFont="1" applyBorder="1" applyAlignment="1">
      <alignment wrapText="1"/>
    </xf>
  </cellXfs>
  <cellStyles count="27331"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20% - Accent1" xfId="8832" builtinId="30" customBuiltin="1"/>
    <cellStyle name="20% - Accent2" xfId="8833" builtinId="34" customBuiltin="1"/>
    <cellStyle name="20% - Accent3" xfId="8834" builtinId="38" customBuiltin="1"/>
    <cellStyle name="20% - Accent4" xfId="8835" builtinId="42" customBuiltin="1"/>
    <cellStyle name="20% - Accent5" xfId="8836" builtinId="46" customBuiltin="1"/>
    <cellStyle name="20% - Accent6" xfId="8837" builtinId="50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40% - Accent1" xfId="17652" builtinId="31" customBuiltin="1"/>
    <cellStyle name="40% - Accent2" xfId="17653" builtinId="35" customBuiltin="1"/>
    <cellStyle name="40% - Accent3" xfId="17654" builtinId="39" customBuiltin="1"/>
    <cellStyle name="40% - Accent4" xfId="17655" builtinId="43" customBuiltin="1"/>
    <cellStyle name="40% - Accent5" xfId="17656" builtinId="47" customBuiltin="1"/>
    <cellStyle name="40% - Accent6" xfId="17657" builtinId="51" customBuiltin="1"/>
    <cellStyle name="60 % - Markeringsfarve1 2" xfId="27306"/>
    <cellStyle name="60 % - Markeringsfarve2 2" xfId="27307"/>
    <cellStyle name="60 % - Markeringsfarve3 2" xfId="17658"/>
    <cellStyle name="60 % - Markeringsfarve3 3" xfId="27308"/>
    <cellStyle name="60 % - Markeringsfarve4 2" xfId="17659"/>
    <cellStyle name="60 % - Markeringsfarve4 3" xfId="27309"/>
    <cellStyle name="60 % - Markeringsfarve5 2" xfId="27310"/>
    <cellStyle name="60 % - Markeringsfarve6 2" xfId="17660"/>
    <cellStyle name="60 % - Markeringsfarve6 3" xfId="27311"/>
    <cellStyle name="60% - Accent1" xfId="17661" builtinId="32" customBuiltin="1"/>
    <cellStyle name="60% - Accent2" xfId="17662" builtinId="36" customBuiltin="1"/>
    <cellStyle name="60% - Accent3" xfId="17663" builtinId="40" customBuiltin="1"/>
    <cellStyle name="60% - Accent4" xfId="17664" builtinId="44" customBuiltin="1"/>
    <cellStyle name="60% - Accent5" xfId="17665" builtinId="48" customBuiltin="1"/>
    <cellStyle name="60% - Accent6" xfId="17666" builtinId="52" customBuiltin="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 2" xfId="27312"/>
    <cellStyle name="Calculation" xfId="19630" builtinId="22" customBuiltin="1"/>
    <cellStyle name="Check Cell" xfId="11"/>
    <cellStyle name="Check Cell 2" xfId="27286"/>
    <cellStyle name="Comma" xfId="27330" builtinId="3"/>
    <cellStyle name="Decimal" xfId="19631"/>
    <cellStyle name="Decimal (negative)" xfId="19632"/>
    <cellStyle name="Explanatory Text" xfId="12"/>
    <cellStyle name="Explanatory Text 2" xfId="27287"/>
    <cellStyle name="God 2" xfId="27313"/>
    <cellStyle name="Good" xfId="19633" builtinId="26" customBuiltin="1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Hyperlink" xfId="1" builtinId="8"/>
    <cellStyle name="Input" xfId="8" builtinId="20" customBuiltin="1"/>
    <cellStyle name="Input 2" xfId="19634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" xfId="24848" builtinId="10" customBuiltin="1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 2" xfId="27315"/>
    <cellStyle name="Title" xfId="27270" builtinId="15" customBuiltin="1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  <cellStyle name="Warning Text" xfId="27279" builtinId="11" customBuiltin="1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35" customFormat="1" ht="15.75" thickBot="1" x14ac:dyDescent="0.3">
      <c r="A1" s="29" t="s">
        <v>6</v>
      </c>
      <c r="B1" s="29" t="s">
        <v>7</v>
      </c>
    </row>
    <row r="2" spans="1:3" x14ac:dyDescent="0.25">
      <c r="A2" s="13" t="s">
        <v>5</v>
      </c>
      <c r="B2" s="46">
        <f>'Faktiske driftsomkostninger'!K2</f>
        <v>11077166.382072175</v>
      </c>
      <c r="C2" t="s">
        <v>11</v>
      </c>
    </row>
    <row r="3" spans="1:3" s="10" customFormat="1" x14ac:dyDescent="0.25">
      <c r="A3" s="14" t="s">
        <v>8</v>
      </c>
      <c r="B3" s="47">
        <f>'Miljø- og servicemål'!W3</f>
        <v>514248.83426000003</v>
      </c>
      <c r="C3" t="s">
        <v>11</v>
      </c>
    </row>
    <row r="4" spans="1:3" s="10" customFormat="1" x14ac:dyDescent="0.25">
      <c r="A4" s="14" t="s">
        <v>9</v>
      </c>
      <c r="B4" s="47">
        <f>'Revisorerklæringer mm.'!H3</f>
        <v>90949.402533333327</v>
      </c>
      <c r="C4" t="s">
        <v>11</v>
      </c>
    </row>
    <row r="5" spans="1:3" s="37" customFormat="1" x14ac:dyDescent="0.25">
      <c r="A5" s="13" t="s">
        <v>58</v>
      </c>
      <c r="B5" s="46">
        <f>'Periodevise driftsomkostninger'!B2</f>
        <v>195146</v>
      </c>
      <c r="C5" s="11" t="s">
        <v>11</v>
      </c>
    </row>
    <row r="6" spans="1:3" s="37" customFormat="1" x14ac:dyDescent="0.25">
      <c r="A6" s="12" t="s">
        <v>12</v>
      </c>
      <c r="B6" s="59">
        <f>SUM(B2:B5)</f>
        <v>11877510.618865509</v>
      </c>
      <c r="C6" s="73" t="s">
        <v>11</v>
      </c>
    </row>
    <row r="7" spans="1:3" x14ac:dyDescent="0.25">
      <c r="A7" s="58" t="s">
        <v>0</v>
      </c>
      <c r="B7" s="49">
        <f>Investeringer!E3</f>
        <v>34805764.120499268</v>
      </c>
      <c r="C7" s="34" t="s">
        <v>11</v>
      </c>
    </row>
    <row r="8" spans="1:3" x14ac:dyDescent="0.25">
      <c r="A8" s="13" t="s">
        <v>1</v>
      </c>
      <c r="B8" s="46">
        <f>Investeringer!F3</f>
        <v>3993338.6520952769</v>
      </c>
      <c r="C8" t="s">
        <v>11</v>
      </c>
    </row>
    <row r="9" spans="1:3" x14ac:dyDescent="0.25">
      <c r="A9" s="13" t="s">
        <v>2</v>
      </c>
      <c r="B9" s="46">
        <f>Investeringer!G3</f>
        <v>253333.33333333334</v>
      </c>
      <c r="C9" t="s">
        <v>11</v>
      </c>
    </row>
    <row r="10" spans="1:3" s="33" customFormat="1" x14ac:dyDescent="0.25">
      <c r="A10" s="13" t="s">
        <v>4</v>
      </c>
      <c r="B10" s="46">
        <f>'Finansielle omkostninger'!M3</f>
        <v>15610</v>
      </c>
      <c r="C10" t="s">
        <v>11</v>
      </c>
    </row>
    <row r="11" spans="1:3" s="33" customFormat="1" x14ac:dyDescent="0.25">
      <c r="A11" s="12" t="s">
        <v>51</v>
      </c>
      <c r="B11" s="59">
        <f>SUM(B7:B10)</f>
        <v>39068046.105927877</v>
      </c>
      <c r="C11" s="73" t="s">
        <v>11</v>
      </c>
    </row>
    <row r="12" spans="1:3" s="33" customFormat="1" x14ac:dyDescent="0.25">
      <c r="A12" s="13" t="s">
        <v>10</v>
      </c>
      <c r="B12" s="46">
        <f>'Ikke-påvirkelige omkostninger'!M2</f>
        <v>25059247.739999998</v>
      </c>
      <c r="C12" t="s">
        <v>11</v>
      </c>
    </row>
    <row r="13" spans="1:3" s="33" customFormat="1" x14ac:dyDescent="0.25">
      <c r="A13" s="13" t="s">
        <v>55</v>
      </c>
      <c r="B13" s="46">
        <f>SUM(Medfinansiering!B:B)</f>
        <v>310909</v>
      </c>
      <c r="C13" s="33" t="s">
        <v>11</v>
      </c>
    </row>
    <row r="14" spans="1:3" s="33" customFormat="1" x14ac:dyDescent="0.25">
      <c r="A14" s="12" t="s">
        <v>79</v>
      </c>
      <c r="B14" s="59">
        <f>SUM(B12:B13)</f>
        <v>25370156.739999998</v>
      </c>
      <c r="C14" s="73" t="s">
        <v>11</v>
      </c>
    </row>
    <row r="15" spans="1:3" x14ac:dyDescent="0.25">
      <c r="A15" s="9"/>
      <c r="B15" s="46"/>
    </row>
    <row r="16" spans="1:3" ht="15.75" thickBot="1" x14ac:dyDescent="0.3">
      <c r="A16" s="38" t="s">
        <v>68</v>
      </c>
      <c r="B16" s="48">
        <f>SUM(B6,B11,B14)</f>
        <v>76315713.464793384</v>
      </c>
      <c r="C16" s="38" t="s">
        <v>3</v>
      </c>
    </row>
    <row r="17" spans="1:3" ht="15.75" thickTop="1" x14ac:dyDescent="0.25"/>
    <row r="18" spans="1:3" ht="15.75" thickBot="1" x14ac:dyDescent="0.3">
      <c r="A18" s="38" t="s">
        <v>60</v>
      </c>
      <c r="B18" s="48">
        <f>B16*Pristalsregulering!C8*Pristalsregulering!C9</f>
        <v>76991240.318298221</v>
      </c>
      <c r="C18" s="38" t="s">
        <v>3</v>
      </c>
    </row>
    <row r="19" spans="1:3" ht="15.75" hidden="1" thickTop="1" x14ac:dyDescent="0.25">
      <c r="B19" s="72"/>
    </row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33" bestFit="1" customWidth="1"/>
    <col min="2" max="2" width="12.42578125" style="33" bestFit="1" customWidth="1"/>
    <col min="3" max="3" width="15.42578125" style="33" bestFit="1" customWidth="1"/>
    <col min="4" max="4" width="0" style="33" hidden="1" customWidth="1"/>
    <col min="5" max="16384" width="9.140625" style="33" hidden="1"/>
  </cols>
  <sheetData>
    <row r="1" spans="1:4" ht="15.75" thickBot="1" x14ac:dyDescent="0.3">
      <c r="A1" s="18" t="s">
        <v>13</v>
      </c>
      <c r="B1" s="21" t="s">
        <v>15</v>
      </c>
      <c r="C1" s="21" t="s">
        <v>16</v>
      </c>
      <c r="D1" s="34"/>
    </row>
    <row r="2" spans="1:4" ht="15.75" thickTop="1" x14ac:dyDescent="0.25">
      <c r="A2" s="77" t="s">
        <v>67</v>
      </c>
      <c r="B2" s="78">
        <v>1.11E-2</v>
      </c>
      <c r="C2" s="34">
        <f t="shared" ref="C2" si="0">1+B2</f>
        <v>1.0111000000000001</v>
      </c>
      <c r="D2" s="34"/>
    </row>
    <row r="3" spans="1:4" x14ac:dyDescent="0.25">
      <c r="A3" s="39" t="s">
        <v>17</v>
      </c>
      <c r="B3" s="34">
        <v>5.0000000000000001E-3</v>
      </c>
      <c r="C3" s="34">
        <f t="shared" ref="C3:C6" si="1">1+B3</f>
        <v>1.0049999999999999</v>
      </c>
      <c r="D3" s="34"/>
    </row>
    <row r="4" spans="1:4" x14ac:dyDescent="0.25">
      <c r="A4" s="39" t="s">
        <v>18</v>
      </c>
      <c r="B4" s="34">
        <v>2.3E-2</v>
      </c>
      <c r="C4" s="34">
        <f t="shared" si="1"/>
        <v>1.0229999999999999</v>
      </c>
      <c r="D4" s="34"/>
    </row>
    <row r="5" spans="1:4" x14ac:dyDescent="0.25">
      <c r="A5" s="39" t="s">
        <v>19</v>
      </c>
      <c r="B5" s="34">
        <v>3.1E-2</v>
      </c>
      <c r="C5" s="34">
        <f t="shared" si="1"/>
        <v>1.0309999999999999</v>
      </c>
      <c r="D5" s="34"/>
    </row>
    <row r="6" spans="1:4" x14ac:dyDescent="0.25">
      <c r="A6" s="39" t="s">
        <v>20</v>
      </c>
      <c r="B6" s="34">
        <v>1.4999999999999999E-2</v>
      </c>
      <c r="C6" s="34">
        <f t="shared" si="1"/>
        <v>1.0149999999999999</v>
      </c>
      <c r="D6" s="34"/>
    </row>
    <row r="7" spans="1:4" x14ac:dyDescent="0.25">
      <c r="A7" s="39" t="s">
        <v>21</v>
      </c>
      <c r="B7" s="34">
        <v>8.0000000000000004E-4</v>
      </c>
      <c r="C7" s="34">
        <f>1+B7</f>
        <v>1.0007999999999999</v>
      </c>
      <c r="D7" s="34"/>
    </row>
    <row r="8" spans="1:4" x14ac:dyDescent="0.25">
      <c r="A8" s="39" t="s">
        <v>56</v>
      </c>
      <c r="B8" s="36">
        <v>-3.8E-3</v>
      </c>
      <c r="C8" s="34">
        <f t="shared" ref="C8:C9" si="2">1+B8</f>
        <v>0.99619999999999997</v>
      </c>
      <c r="D8" s="34"/>
    </row>
    <row r="9" spans="1:4" x14ac:dyDescent="0.25">
      <c r="A9" s="39" t="s">
        <v>57</v>
      </c>
      <c r="B9" s="36">
        <v>1.2699999999999999E-2</v>
      </c>
      <c r="C9" s="34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33" bestFit="1" customWidth="1"/>
    <col min="2" max="3" width="15.7109375" style="46" customWidth="1"/>
    <col min="4" max="4" width="22.7109375" style="46" customWidth="1"/>
    <col min="5" max="9" width="15.7109375" style="46" customWidth="1"/>
    <col min="10" max="10" width="29.85546875" style="46" customWidth="1"/>
    <col min="11" max="11" width="44.140625" style="46" customWidth="1"/>
    <col min="12" max="12" width="0" hidden="1" customWidth="1"/>
    <col min="13" max="16384" width="9.140625" hidden="1"/>
  </cols>
  <sheetData>
    <row r="1" spans="1:11" s="71" customFormat="1" ht="60.75" thickBot="1" x14ac:dyDescent="0.3">
      <c r="A1" s="69" t="s">
        <v>13</v>
      </c>
      <c r="B1" s="70" t="s">
        <v>14</v>
      </c>
      <c r="C1" s="70" t="s">
        <v>69</v>
      </c>
      <c r="D1" s="70" t="s">
        <v>70</v>
      </c>
      <c r="E1" s="70" t="s">
        <v>61</v>
      </c>
      <c r="F1" s="63" t="s">
        <v>71</v>
      </c>
      <c r="G1" s="63" t="s">
        <v>80</v>
      </c>
      <c r="H1" s="63" t="s">
        <v>72</v>
      </c>
      <c r="I1" s="63" t="s">
        <v>52</v>
      </c>
      <c r="J1" s="22" t="s">
        <v>73</v>
      </c>
      <c r="K1" s="22" t="s">
        <v>74</v>
      </c>
    </row>
    <row r="2" spans="1:11" s="34" customFormat="1" ht="15.75" thickTop="1" x14ac:dyDescent="0.25">
      <c r="A2" s="39">
        <v>2015</v>
      </c>
      <c r="B2" s="60">
        <v>9576535.2599999998</v>
      </c>
      <c r="C2" s="60">
        <v>0</v>
      </c>
      <c r="D2" s="60">
        <f>B2+C2</f>
        <v>9576535.2599999998</v>
      </c>
      <c r="E2" s="61">
        <f>D2</f>
        <v>9576535.2599999998</v>
      </c>
      <c r="F2" s="60">
        <v>12077425.691849146</v>
      </c>
      <c r="G2" s="60">
        <v>195146</v>
      </c>
      <c r="H2" s="60">
        <f>F2-G2</f>
        <v>11882279.691849146</v>
      </c>
      <c r="I2" s="60">
        <f>AVERAGEIF(E2:E4,"&lt;&gt;0")</f>
        <v>9567635.7838599999</v>
      </c>
      <c r="J2" s="60">
        <v>11077166.382072175</v>
      </c>
      <c r="K2" s="50">
        <f>IF(H2&gt;I2,IF(I2&gt;J2,I2,J2),H2)</f>
        <v>11077166.382072175</v>
      </c>
    </row>
    <row r="3" spans="1:11" s="34" customFormat="1" x14ac:dyDescent="0.25">
      <c r="A3" s="39">
        <v>2014</v>
      </c>
      <c r="B3" s="60">
        <v>9182541</v>
      </c>
      <c r="C3" s="60"/>
      <c r="D3" s="60">
        <f t="shared" ref="D3:D4" si="0">B3+C3</f>
        <v>9182541</v>
      </c>
      <c r="E3" s="61">
        <f>D3*Pristalsregulering!C7</f>
        <v>9189887.0327999983</v>
      </c>
      <c r="F3" s="60"/>
      <c r="G3" s="60"/>
      <c r="H3" s="60">
        <f t="shared" ref="H3:H4" si="1">F3-G3</f>
        <v>0</v>
      </c>
      <c r="I3" s="60"/>
      <c r="J3" s="60"/>
      <c r="K3" s="46"/>
    </row>
    <row r="4" spans="1:11" x14ac:dyDescent="0.25">
      <c r="A4" s="39">
        <v>2013</v>
      </c>
      <c r="B4" s="60">
        <v>9781815</v>
      </c>
      <c r="C4" s="60"/>
      <c r="D4" s="60">
        <f t="shared" si="0"/>
        <v>9781815</v>
      </c>
      <c r="E4" s="61">
        <f>D4*Pristalsregulering!$C$6*Pristalsregulering!$C$7</f>
        <v>9936485.0587799996</v>
      </c>
      <c r="F4" s="60"/>
      <c r="G4" s="60"/>
      <c r="H4" s="60">
        <f t="shared" si="1"/>
        <v>0</v>
      </c>
      <c r="I4" s="60"/>
      <c r="J4" s="6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8" width="30.7109375" style="33" customWidth="1"/>
    <col min="9" max="9" width="30.7109375" style="66" customWidth="1"/>
    <col min="10" max="13" width="30.7109375" customWidth="1"/>
    <col min="14" max="15" width="30.7109375" style="33" customWidth="1"/>
    <col min="16" max="16" width="30.7109375" style="66" customWidth="1"/>
    <col min="17" max="20" width="30.7109375" customWidth="1"/>
    <col min="21" max="22" width="30.7109375" style="33" customWidth="1"/>
    <col min="23" max="23" width="30.7109375" style="66" customWidth="1"/>
    <col min="24" max="24" width="9.140625" hidden="1" customWidth="1"/>
    <col min="25" max="32" width="0" hidden="1" customWidth="1"/>
    <col min="33" max="33" width="9.140625" hidden="1" customWidth="1"/>
    <col min="34" max="42" width="0" hidden="1" customWidth="1"/>
    <col min="43" max="43" width="9.140625" hidden="1" customWidth="1"/>
    <col min="44" max="51" width="0" hidden="1" customWidth="1"/>
    <col min="52" max="52" width="9.140625" hidden="1" customWidth="1"/>
    <col min="53" max="58" width="0" hidden="1" customWidth="1"/>
    <col min="59" max="59" width="9.140625" hidden="1" customWidth="1"/>
    <col min="60" max="60" width="0" hidden="1" customWidth="1"/>
    <col min="61" max="61" width="9.140625" hidden="1" customWidth="1"/>
    <col min="62" max="69" width="0" hidden="1" customWidth="1"/>
    <col min="70" max="70" width="9.140625" hidden="1" customWidth="1"/>
    <col min="71" max="76" width="0" hidden="1" customWidth="1"/>
    <col min="77" max="77" width="9.140625" hidden="1" customWidth="1"/>
    <col min="78" max="79" width="0" hidden="1" customWidth="1"/>
    <col min="80" max="80" width="9.140625" hidden="1" customWidth="1"/>
    <col min="81" max="85" width="0" hidden="1" customWidth="1"/>
    <col min="86" max="86" width="9.140625" hidden="1" customWidth="1"/>
    <col min="87" max="87" width="0" hidden="1" customWidth="1"/>
    <col min="88" max="88" width="9.140625" hidden="1" customWidth="1"/>
    <col min="89" max="96" width="0" hidden="1" customWidth="1"/>
    <col min="97" max="97" width="9.140625" hidden="1" customWidth="1"/>
    <col min="98" max="103" width="0" hidden="1" customWidth="1"/>
    <col min="104" max="104" width="9.140625" hidden="1" customWidth="1"/>
    <col min="105" max="106" width="0" hidden="1" customWidth="1"/>
    <col min="107" max="107" width="9.140625" hidden="1" customWidth="1"/>
    <col min="108" max="108" width="0" hidden="1" customWidth="1"/>
    <col min="109" max="109" width="9.140625" hidden="1" customWidth="1"/>
    <col min="110" max="111" width="0" hidden="1" customWidth="1"/>
    <col min="112" max="112" width="9.140625" hidden="1" customWidth="1"/>
    <col min="113" max="117" width="0" hidden="1" customWidth="1"/>
    <col min="118" max="118" width="9.140625" hidden="1" customWidth="1"/>
    <col min="119" max="119" width="0" hidden="1" customWidth="1"/>
    <col min="120" max="120" width="9.140625" hidden="1" customWidth="1"/>
    <col min="121" max="128" width="0" hidden="1" customWidth="1"/>
    <col min="129" max="129" width="9.140625" hidden="1" customWidth="1"/>
    <col min="130" max="135" width="0" hidden="1" customWidth="1"/>
    <col min="136" max="136" width="9.140625" hidden="1" customWidth="1"/>
    <col min="137" max="138" width="0" hidden="1" customWidth="1"/>
    <col min="139" max="139" width="9.140625" hidden="1" customWidth="1"/>
    <col min="140" max="147" width="0" hidden="1" customWidth="1"/>
    <col min="148" max="148" width="9.140625" hidden="1" customWidth="1"/>
    <col min="149" max="154" width="0" hidden="1" customWidth="1"/>
    <col min="155" max="155" width="9.140625" hidden="1" customWidth="1"/>
    <col min="156" max="157" width="0" hidden="1" customWidth="1"/>
    <col min="158" max="158" width="9.140625" hidden="1" customWidth="1"/>
    <col min="159" max="161" width="0" hidden="1" customWidth="1"/>
    <col min="162" max="162" width="9.140625" hidden="1" customWidth="1"/>
    <col min="163" max="164" width="0" hidden="1" customWidth="1"/>
    <col min="165" max="166" width="9.140625" hidden="1" customWidth="1"/>
    <col min="167" max="172" width="0" hidden="1" customWidth="1"/>
    <col min="173" max="173" width="9.140625" hidden="1" customWidth="1"/>
    <col min="174" max="175" width="0" hidden="1" customWidth="1"/>
    <col min="176" max="176" width="9.140625" hidden="1" customWidth="1"/>
    <col min="177" max="179" width="0" hidden="1" customWidth="1"/>
    <col min="180" max="180" width="9.140625" hidden="1" customWidth="1"/>
    <col min="181" max="182" width="0" hidden="1" customWidth="1"/>
    <col min="183" max="183" width="9.140625" hidden="1" customWidth="1"/>
    <col min="184" max="185" width="0" hidden="1" customWidth="1"/>
    <col min="186" max="186" width="9.140625" hidden="1" customWidth="1"/>
    <col min="187" max="188" width="0" hidden="1" customWidth="1"/>
    <col min="189" max="189" width="9.140625" hidden="1" customWidth="1"/>
    <col min="190" max="191" width="0" hidden="1" customWidth="1"/>
    <col min="192" max="193" width="9.140625" hidden="1" customWidth="1"/>
    <col min="194" max="199" width="0" hidden="1" customWidth="1"/>
    <col min="200" max="200" width="9.140625" hidden="1" customWidth="1"/>
    <col min="201" max="202" width="0" hidden="1" customWidth="1"/>
    <col min="203" max="203" width="9.140625" hidden="1" customWidth="1"/>
    <col min="204" max="206" width="0" hidden="1" customWidth="1"/>
    <col min="207" max="207" width="9.140625" hidden="1" customWidth="1"/>
    <col min="208" max="209" width="0" hidden="1" customWidth="1"/>
    <col min="210" max="210" width="9.140625" hidden="1" customWidth="1"/>
    <col min="211" max="212" width="0" hidden="1" customWidth="1"/>
    <col min="213" max="213" width="9.140625" hidden="1" customWidth="1"/>
    <col min="214" max="214" width="0" hidden="1" customWidth="1"/>
    <col min="215" max="215" width="9.140625" hidden="1" customWidth="1"/>
    <col min="216" max="217" width="0" hidden="1" customWidth="1"/>
    <col min="218" max="218" width="9.140625" hidden="1" customWidth="1"/>
    <col min="219" max="220" width="0" hidden="1" customWidth="1"/>
    <col min="221" max="221" width="9.140625" hidden="1" customWidth="1"/>
    <col min="222" max="223" width="0" hidden="1" customWidth="1"/>
    <col min="224" max="225" width="9.140625" hidden="1" customWidth="1"/>
    <col min="226" max="231" width="0" hidden="1" customWidth="1"/>
    <col min="232" max="232" width="9.140625" hidden="1" customWidth="1"/>
    <col min="233" max="234" width="0" hidden="1" customWidth="1"/>
    <col min="235" max="235" width="9.140625" hidden="1" customWidth="1"/>
    <col min="236" max="238" width="0" hidden="1" customWidth="1"/>
    <col min="239" max="239" width="9.140625" hidden="1" customWidth="1"/>
    <col min="240" max="241" width="0" hidden="1" customWidth="1"/>
    <col min="242" max="242" width="9.140625" hidden="1" customWidth="1"/>
    <col min="243" max="244" width="0" hidden="1" customWidth="1"/>
    <col min="245" max="245" width="9.140625" hidden="1" customWidth="1"/>
    <col min="246" max="250" width="0" hidden="1" customWidth="1"/>
    <col min="251" max="251" width="9.140625" hidden="1" customWidth="1"/>
    <col min="252" max="253" width="0" hidden="1" customWidth="1"/>
    <col min="254" max="254" width="9.140625" hidden="1" customWidth="1"/>
    <col min="255" max="257" width="0" hidden="1" customWidth="1"/>
    <col min="258" max="258" width="9.140625" hidden="1" customWidth="1"/>
    <col min="259" max="260" width="0" hidden="1" customWidth="1"/>
    <col min="261" max="261" width="9.140625" hidden="1" customWidth="1"/>
    <col min="262" max="263" width="0" hidden="1" customWidth="1"/>
    <col min="264" max="265" width="9.140625" hidden="1" customWidth="1"/>
    <col min="266" max="267" width="0" hidden="1" customWidth="1"/>
    <col min="268" max="268" width="9.140625" hidden="1" customWidth="1"/>
    <col min="269" max="270" width="0" hidden="1" customWidth="1"/>
    <col min="271" max="272" width="9.140625" hidden="1" customWidth="1"/>
    <col min="273" max="275" width="0" hidden="1" customWidth="1"/>
    <col min="276" max="276" width="9.140625" hidden="1" customWidth="1"/>
    <col min="277" max="278" width="0" hidden="1" customWidth="1"/>
    <col min="279" max="279" width="9.140625" hidden="1" customWidth="1"/>
    <col min="280" max="281" width="0" hidden="1" customWidth="1"/>
    <col min="282" max="283" width="9.140625" hidden="1" customWidth="1"/>
    <col min="284" max="285" width="0" hidden="1" customWidth="1"/>
    <col min="286" max="286" width="9.140625" hidden="1" customWidth="1"/>
    <col min="287" max="288" width="0" hidden="1" customWidth="1"/>
    <col min="289" max="289" width="9.140625" hidden="1" customWidth="1"/>
    <col min="290" max="291" width="0" hidden="1" customWidth="1"/>
    <col min="292" max="292" width="9.140625" hidden="1" customWidth="1"/>
    <col min="293" max="294" width="0" hidden="1" customWidth="1"/>
    <col min="295" max="295" width="9.140625" hidden="1" customWidth="1"/>
    <col min="296" max="297" width="0" hidden="1" customWidth="1"/>
    <col min="298" max="299" width="9.140625" hidden="1" customWidth="1"/>
    <col min="300" max="302" width="0" hidden="1" customWidth="1"/>
    <col min="303" max="303" width="9.140625" hidden="1" customWidth="1"/>
    <col min="304" max="305" width="0" hidden="1" customWidth="1"/>
    <col min="306" max="306" width="9.140625" hidden="1" customWidth="1"/>
    <col min="307" max="308" width="0" hidden="1" customWidth="1"/>
    <col min="309" max="310" width="9.140625" hidden="1" customWidth="1"/>
    <col min="311" max="312" width="0" hidden="1" customWidth="1"/>
    <col min="313" max="313" width="9.140625" hidden="1" customWidth="1"/>
    <col min="314" max="315" width="0" hidden="1" customWidth="1"/>
    <col min="316" max="316" width="9.140625" hidden="1" customWidth="1"/>
    <col min="317" max="318" width="0" hidden="1" customWidth="1"/>
    <col min="319" max="319" width="9.140625" hidden="1" customWidth="1"/>
    <col min="320" max="320" width="0" hidden="1" customWidth="1"/>
    <col min="321" max="322" width="9.140625" hidden="1" customWidth="1"/>
    <col min="323" max="325" width="0" hidden="1" customWidth="1"/>
    <col min="326" max="326" width="9.140625" hidden="1" customWidth="1"/>
    <col min="327" max="328" width="0" hidden="1" customWidth="1"/>
    <col min="329" max="329" width="9.140625" hidden="1" customWidth="1"/>
    <col min="330" max="331" width="0" hidden="1" customWidth="1"/>
    <col min="332" max="333" width="9.140625" hidden="1" customWidth="1"/>
    <col min="334" max="335" width="0" hidden="1" customWidth="1"/>
    <col min="336" max="336" width="9.140625" hidden="1" customWidth="1"/>
    <col min="337" max="338" width="0" hidden="1" customWidth="1"/>
    <col min="339" max="339" width="9.140625" hidden="1" customWidth="1"/>
    <col min="340" max="341" width="0" hidden="1" customWidth="1"/>
    <col min="342" max="16384" width="9.140625" hidden="1"/>
  </cols>
  <sheetData>
    <row r="1" spans="1:23" s="38" customFormat="1" ht="15.75" thickBot="1" x14ac:dyDescent="0.3">
      <c r="A1" s="18"/>
      <c r="B1" s="44" t="s">
        <v>83</v>
      </c>
      <c r="C1" s="44"/>
      <c r="D1" s="44"/>
      <c r="E1" s="44"/>
      <c r="F1" s="44"/>
      <c r="G1" s="44"/>
      <c r="H1" s="44"/>
      <c r="I1" s="76" t="s">
        <v>84</v>
      </c>
      <c r="J1" s="21"/>
      <c r="K1" s="21"/>
      <c r="L1" s="21"/>
      <c r="M1" s="21"/>
      <c r="N1" s="21"/>
      <c r="O1" s="21"/>
      <c r="P1" s="76" t="s">
        <v>85</v>
      </c>
      <c r="Q1" s="21"/>
      <c r="R1" s="21"/>
      <c r="S1" s="21"/>
      <c r="T1" s="21"/>
      <c r="U1" s="21"/>
      <c r="V1" s="21"/>
      <c r="W1" s="76"/>
    </row>
    <row r="2" spans="1:23" ht="30.75" thickTop="1" x14ac:dyDescent="0.25">
      <c r="A2" s="28" t="s">
        <v>13</v>
      </c>
      <c r="B2" s="45" t="s">
        <v>22</v>
      </c>
      <c r="C2" s="45" t="s">
        <v>23</v>
      </c>
      <c r="D2" s="45" t="s">
        <v>24</v>
      </c>
      <c r="E2" s="45" t="s">
        <v>25</v>
      </c>
      <c r="F2" s="45" t="s">
        <v>26</v>
      </c>
      <c r="G2" s="45" t="s">
        <v>53</v>
      </c>
      <c r="H2" s="45" t="s">
        <v>54</v>
      </c>
      <c r="I2" s="67" t="s">
        <v>22</v>
      </c>
      <c r="J2" s="45" t="s">
        <v>23</v>
      </c>
      <c r="K2" s="45" t="s">
        <v>24</v>
      </c>
      <c r="L2" s="45" t="s">
        <v>25</v>
      </c>
      <c r="M2" s="45" t="s">
        <v>26</v>
      </c>
      <c r="N2" s="45" t="s">
        <v>53</v>
      </c>
      <c r="O2" s="45" t="s">
        <v>54</v>
      </c>
      <c r="P2" s="67" t="s">
        <v>22</v>
      </c>
      <c r="Q2" s="45" t="s">
        <v>23</v>
      </c>
      <c r="R2" s="45" t="s">
        <v>24</v>
      </c>
      <c r="S2" s="45" t="s">
        <v>25</v>
      </c>
      <c r="T2" s="45" t="s">
        <v>26</v>
      </c>
      <c r="U2" s="45" t="s">
        <v>53</v>
      </c>
      <c r="V2" s="45" t="s">
        <v>54</v>
      </c>
      <c r="W2" s="64" t="s">
        <v>27</v>
      </c>
    </row>
    <row r="3" spans="1:23" s="33" customFormat="1" x14ac:dyDescent="0.25">
      <c r="A3" s="39">
        <v>2016</v>
      </c>
      <c r="B3" s="85"/>
      <c r="C3" s="85"/>
      <c r="D3" s="85"/>
      <c r="E3" s="85"/>
      <c r="F3" s="85"/>
      <c r="G3" s="85">
        <v>113283</v>
      </c>
      <c r="H3" s="85">
        <v>168264</v>
      </c>
      <c r="I3" s="56">
        <f t="shared" ref="I3:O4" si="0">B3</f>
        <v>0</v>
      </c>
      <c r="J3" s="46">
        <f t="shared" si="0"/>
        <v>0</v>
      </c>
      <c r="K3" s="46">
        <f t="shared" si="0"/>
        <v>0</v>
      </c>
      <c r="L3" s="46">
        <f t="shared" si="0"/>
        <v>0</v>
      </c>
      <c r="M3" s="46">
        <f t="shared" si="0"/>
        <v>0</v>
      </c>
      <c r="N3" s="46">
        <f t="shared" si="0"/>
        <v>113283</v>
      </c>
      <c r="O3" s="46">
        <f t="shared" si="0"/>
        <v>168264</v>
      </c>
      <c r="P3" s="56">
        <f t="shared" ref="P3:V3" si="1">IF(I4=0,0,AVERAGEIF(I4:I6,"&lt;&gt;0"))+I3</f>
        <v>10787</v>
      </c>
      <c r="Q3" s="49">
        <f t="shared" si="1"/>
        <v>0</v>
      </c>
      <c r="R3" s="49">
        <f t="shared" si="1"/>
        <v>77079.834260000003</v>
      </c>
      <c r="S3" s="49">
        <f t="shared" si="1"/>
        <v>0</v>
      </c>
      <c r="T3" s="49">
        <f t="shared" si="1"/>
        <v>144835</v>
      </c>
      <c r="U3" s="49">
        <f t="shared" si="1"/>
        <v>113283</v>
      </c>
      <c r="V3" s="49">
        <f t="shared" si="1"/>
        <v>168264</v>
      </c>
      <c r="W3" s="68">
        <f>SUM(P3:V3)</f>
        <v>514248.83426000003</v>
      </c>
    </row>
    <row r="4" spans="1:23" x14ac:dyDescent="0.25">
      <c r="A4" s="39">
        <v>2015</v>
      </c>
      <c r="B4" s="46">
        <v>10787</v>
      </c>
      <c r="C4" s="46"/>
      <c r="D4" s="46">
        <v>72196</v>
      </c>
      <c r="E4" s="46"/>
      <c r="F4" s="46">
        <v>144835</v>
      </c>
      <c r="G4" s="46"/>
      <c r="H4" s="46"/>
      <c r="I4" s="56">
        <f t="shared" si="0"/>
        <v>10787</v>
      </c>
      <c r="J4" s="46">
        <f t="shared" si="0"/>
        <v>0</v>
      </c>
      <c r="K4" s="46">
        <f t="shared" si="0"/>
        <v>72196</v>
      </c>
      <c r="L4" s="46">
        <f t="shared" si="0"/>
        <v>0</v>
      </c>
      <c r="M4" s="46">
        <f t="shared" si="0"/>
        <v>144835</v>
      </c>
      <c r="N4" s="46">
        <f t="shared" si="0"/>
        <v>0</v>
      </c>
      <c r="O4" s="46">
        <f t="shared" si="0"/>
        <v>0</v>
      </c>
      <c r="P4" s="56"/>
      <c r="Q4" s="49"/>
      <c r="R4" s="49"/>
      <c r="S4" s="49"/>
      <c r="T4" s="49"/>
      <c r="U4" s="49"/>
      <c r="V4" s="49"/>
      <c r="W4" s="65"/>
    </row>
    <row r="5" spans="1:23" x14ac:dyDescent="0.25">
      <c r="A5" s="39">
        <v>2014</v>
      </c>
      <c r="B5" s="46"/>
      <c r="C5" s="46">
        <v>2824.8</v>
      </c>
      <c r="D5" s="46">
        <v>81898.149999999994</v>
      </c>
      <c r="E5" s="46"/>
      <c r="F5" s="46"/>
      <c r="G5" s="46"/>
      <c r="H5" s="46"/>
      <c r="I5" s="56">
        <f>B5*Pristalsregulering!$C$7</f>
        <v>0</v>
      </c>
      <c r="J5" s="46">
        <f>C5*Pristalsregulering!$C$7</f>
        <v>2827.0598399999999</v>
      </c>
      <c r="K5" s="46">
        <f>D5*Pristalsregulering!$C$7</f>
        <v>81963.668519999992</v>
      </c>
      <c r="L5" s="46">
        <f>E5*Pristalsregulering!$C$7</f>
        <v>0</v>
      </c>
      <c r="M5" s="46">
        <f>F5*Pristalsregulering!$C$7</f>
        <v>0</v>
      </c>
      <c r="N5" s="46">
        <f>G5*Pristalsregulering!$C$7</f>
        <v>0</v>
      </c>
      <c r="O5" s="46">
        <f>H5*Pristalsregulering!$C$7</f>
        <v>0</v>
      </c>
      <c r="P5" s="56"/>
      <c r="Q5" s="46"/>
      <c r="R5" s="46"/>
      <c r="S5" s="46"/>
      <c r="T5" s="46"/>
      <c r="U5" s="49"/>
      <c r="V5" s="49"/>
      <c r="W5" s="56"/>
    </row>
    <row r="6" spans="1:23" x14ac:dyDescent="0.25">
      <c r="A6" s="39">
        <v>2013</v>
      </c>
      <c r="B6" s="46"/>
      <c r="C6" s="46"/>
      <c r="D6" s="46"/>
      <c r="E6" s="46">
        <v>3670739</v>
      </c>
      <c r="F6" s="46"/>
      <c r="G6" s="46"/>
      <c r="H6" s="46"/>
      <c r="I6" s="56">
        <f>B6*Pristalsregulering!$C$7*Pristalsregulering!$C$6</f>
        <v>0</v>
      </c>
      <c r="J6" s="46">
        <f>C6*Pristalsregulering!$C$7*Pristalsregulering!$C$6</f>
        <v>0</v>
      </c>
      <c r="K6" s="46">
        <f>D6*Pristalsregulering!$C$7*Pristalsregulering!$C$6</f>
        <v>0</v>
      </c>
      <c r="L6" s="46">
        <f>E6*Pristalsregulering!$C$7*Pristalsregulering!$C$6</f>
        <v>3728780.7250679992</v>
      </c>
      <c r="M6" s="46">
        <f>F6*Pristalsregulering!$C$7*Pristalsregulering!$C$6</f>
        <v>0</v>
      </c>
      <c r="N6" s="46">
        <f>G6*Pristalsregulering!$C$7*Pristalsregulering!$C$6</f>
        <v>0</v>
      </c>
      <c r="O6" s="46">
        <f>H6*Pristalsregulering!$C$7*Pristalsregulering!$C$6</f>
        <v>0</v>
      </c>
      <c r="P6" s="56"/>
      <c r="Q6" s="46"/>
      <c r="R6" s="46"/>
      <c r="S6" s="46"/>
      <c r="T6" s="46"/>
      <c r="U6" s="49"/>
      <c r="V6" s="49"/>
      <c r="W6" s="56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36" bestFit="1" customWidth="1"/>
    <col min="2" max="2" width="16.140625" style="36" bestFit="1" customWidth="1"/>
    <col min="3" max="3" width="24.28515625" style="36" bestFit="1" customWidth="1"/>
    <col min="4" max="4" width="15.7109375" style="36" customWidth="1"/>
    <col min="5" max="5" width="16.140625" style="36" bestFit="1" customWidth="1"/>
    <col min="6" max="6" width="24.28515625" style="36" bestFit="1" customWidth="1"/>
    <col min="7" max="8" width="15.7109375" style="36" customWidth="1"/>
    <col min="9" max="9" width="9.140625" style="36" hidden="1" customWidth="1"/>
    <col min="10" max="16384" width="9.140625" style="36" hidden="1"/>
  </cols>
  <sheetData>
    <row r="1" spans="1:8" ht="15.75" thickBot="1" x14ac:dyDescent="0.3">
      <c r="A1" s="41"/>
      <c r="B1" s="2" t="s">
        <v>28</v>
      </c>
      <c r="C1" s="3"/>
      <c r="D1" s="3"/>
      <c r="E1" s="1" t="s">
        <v>62</v>
      </c>
      <c r="F1" s="8"/>
      <c r="G1" s="7"/>
      <c r="H1" s="40"/>
    </row>
    <row r="2" spans="1:8" s="32" customFormat="1" ht="15.75" thickTop="1" x14ac:dyDescent="0.25">
      <c r="A2" s="30" t="s">
        <v>13</v>
      </c>
      <c r="B2" s="27" t="s">
        <v>29</v>
      </c>
      <c r="C2" s="31" t="s">
        <v>30</v>
      </c>
      <c r="D2" s="31" t="s">
        <v>31</v>
      </c>
      <c r="E2" s="27" t="s">
        <v>29</v>
      </c>
      <c r="F2" s="31" t="s">
        <v>30</v>
      </c>
      <c r="G2" s="57" t="s">
        <v>31</v>
      </c>
      <c r="H2" s="15" t="s">
        <v>33</v>
      </c>
    </row>
    <row r="3" spans="1:8" x14ac:dyDescent="0.25">
      <c r="A3" s="42">
        <v>2015</v>
      </c>
      <c r="B3" s="52">
        <v>15000</v>
      </c>
      <c r="C3" s="53">
        <v>90580</v>
      </c>
      <c r="D3" s="53">
        <v>0</v>
      </c>
      <c r="E3" s="52">
        <f>B3</f>
        <v>15000</v>
      </c>
      <c r="F3" s="53">
        <f t="shared" ref="F3:G3" si="0">C3</f>
        <v>90580</v>
      </c>
      <c r="G3" s="54">
        <f t="shared" si="0"/>
        <v>0</v>
      </c>
      <c r="H3" s="55">
        <f>IF(E3=0,0,AVERAGEIF(E3:E5,"&lt;&gt;0"))+IF(F3=0,0,AVERAGEIF(F3:F5,"&lt;&gt;0"))+IF(G3=0,0,AVERAGEIF(G3:G5,"&lt;&gt;0"))</f>
        <v>90949.402533333327</v>
      </c>
    </row>
    <row r="4" spans="1:8" x14ac:dyDescent="0.25">
      <c r="A4" s="42">
        <v>2014</v>
      </c>
      <c r="B4" s="52">
        <v>15000</v>
      </c>
      <c r="C4" s="53">
        <v>68600</v>
      </c>
      <c r="D4" s="53">
        <v>0</v>
      </c>
      <c r="E4" s="52">
        <f>B4*Pristalsregulering!$C$7</f>
        <v>15011.999999999998</v>
      </c>
      <c r="F4" s="53">
        <f>C4*Pristalsregulering!$C$7</f>
        <v>68654.87999999999</v>
      </c>
      <c r="G4" s="54">
        <f>D4*Pristalsregulering!$C$7</f>
        <v>0</v>
      </c>
      <c r="H4" s="53"/>
    </row>
    <row r="5" spans="1:8" x14ac:dyDescent="0.25">
      <c r="A5" s="42">
        <v>2013</v>
      </c>
      <c r="B5" s="52">
        <v>16500</v>
      </c>
      <c r="C5" s="53">
        <v>65800</v>
      </c>
      <c r="D5" s="53">
        <v>0</v>
      </c>
      <c r="E5" s="52">
        <f>B5*Pristalsregulering!$C$7*Pristalsregulering!$C$6</f>
        <v>16760.897999999994</v>
      </c>
      <c r="F5" s="53">
        <f>C5*Pristalsregulering!$C$7*Pristalsregulering!$C$6</f>
        <v>66840.429599999989</v>
      </c>
      <c r="G5" s="54">
        <f>D5*Pristalsregulering!$C$7*Pristalsregulering!$C$6</f>
        <v>0</v>
      </c>
      <c r="H5" s="5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9" t="s">
        <v>13</v>
      </c>
      <c r="B1" s="20" t="s">
        <v>59</v>
      </c>
    </row>
    <row r="2" spans="1:2" ht="15.75" thickTop="1" x14ac:dyDescent="0.25">
      <c r="A2" s="39">
        <v>2015</v>
      </c>
      <c r="B2" s="60">
        <v>195146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33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33" customFormat="1" ht="15.75" thickBot="1" x14ac:dyDescent="0.3">
      <c r="A1" s="84"/>
      <c r="B1" s="8" t="s">
        <v>77</v>
      </c>
      <c r="C1" s="8"/>
      <c r="D1" s="7"/>
      <c r="E1" s="6" t="s">
        <v>78</v>
      </c>
      <c r="F1" s="6"/>
      <c r="G1" s="6"/>
    </row>
    <row r="2" spans="1:7" s="33" customFormat="1" ht="15.75" thickTop="1" x14ac:dyDescent="0.25">
      <c r="A2" s="82" t="s">
        <v>13</v>
      </c>
      <c r="B2" s="34" t="s">
        <v>75</v>
      </c>
      <c r="C2" s="34" t="s">
        <v>1</v>
      </c>
      <c r="D2" s="39" t="s">
        <v>76</v>
      </c>
      <c r="E2" s="33" t="s">
        <v>0</v>
      </c>
      <c r="F2" s="33" t="s">
        <v>1</v>
      </c>
      <c r="G2" s="33" t="s">
        <v>2</v>
      </c>
    </row>
    <row r="3" spans="1:7" s="33" customFormat="1" x14ac:dyDescent="0.25">
      <c r="A3" s="83">
        <v>2015</v>
      </c>
      <c r="B3" s="49">
        <v>31970053.464890629</v>
      </c>
      <c r="C3" s="49">
        <v>3819240.8466666676</v>
      </c>
      <c r="D3" s="51">
        <v>253333.33333333334</v>
      </c>
      <c r="E3" s="46">
        <f>B3*Pristalsregulering!C2*Pristalsregulering!C3*Pristalsregulering!C4*Pristalsregulering!C5*Pristalsregulering!C6*Pristalsregulering!C7</f>
        <v>34805764.120499268</v>
      </c>
      <c r="F3" s="46">
        <v>3993338.6520952769</v>
      </c>
      <c r="G3" s="46">
        <f>D3</f>
        <v>253333.33333333334</v>
      </c>
    </row>
    <row r="4" spans="1:7" s="33" customFormat="1" hidden="1" x14ac:dyDescent="0.25">
      <c r="A4" s="34"/>
      <c r="B4" s="34"/>
      <c r="C4" s="34"/>
      <c r="D4" s="34"/>
    </row>
    <row r="5" spans="1:7" s="37" customFormat="1" hidden="1" x14ac:dyDescent="0.25">
      <c r="A5" s="15"/>
      <c r="B5" s="15"/>
      <c r="C5" s="15"/>
      <c r="D5" s="43"/>
    </row>
    <row r="6" spans="1:7" hidden="1" x14ac:dyDescent="0.25">
      <c r="A6" s="36"/>
      <c r="B6" s="81"/>
      <c r="C6" s="53"/>
      <c r="D6" s="34"/>
    </row>
    <row r="7" spans="1:7" hidden="1" x14ac:dyDescent="0.25">
      <c r="A7" s="36"/>
      <c r="B7" s="36"/>
      <c r="C7" s="36"/>
      <c r="D7" s="34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9" customWidth="1"/>
    <col min="6" max="7" width="15.7109375" customWidth="1"/>
    <col min="8" max="8" width="18.140625" bestFit="1" customWidth="1"/>
    <col min="9" max="9" width="15.7109375" style="39" customWidth="1"/>
    <col min="10" max="11" width="15.7109375" customWidth="1"/>
    <col min="12" max="12" width="15.7109375" style="39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41"/>
      <c r="B1" s="2" t="s">
        <v>44</v>
      </c>
      <c r="C1" s="3"/>
      <c r="D1" s="3"/>
      <c r="E1" s="3"/>
      <c r="F1" s="1" t="s">
        <v>63</v>
      </c>
      <c r="G1" s="8"/>
      <c r="H1" s="8"/>
      <c r="I1" s="8"/>
      <c r="J1" s="5" t="s">
        <v>33</v>
      </c>
      <c r="K1" s="6"/>
      <c r="L1" s="4"/>
      <c r="M1" s="24"/>
    </row>
    <row r="2" spans="1:14" s="37" customFormat="1" ht="15.75" thickTop="1" x14ac:dyDescent="0.25">
      <c r="A2" s="30" t="s">
        <v>13</v>
      </c>
      <c r="B2" s="17" t="s">
        <v>45</v>
      </c>
      <c r="C2" s="16" t="s">
        <v>46</v>
      </c>
      <c r="D2" s="16" t="s">
        <v>47</v>
      </c>
      <c r="E2" s="62" t="s">
        <v>48</v>
      </c>
      <c r="F2" s="16" t="s">
        <v>45</v>
      </c>
      <c r="G2" s="16" t="s">
        <v>46</v>
      </c>
      <c r="H2" s="16" t="s">
        <v>47</v>
      </c>
      <c r="I2" s="62" t="s">
        <v>48</v>
      </c>
      <c r="J2" s="31" t="s">
        <v>49</v>
      </c>
      <c r="K2" s="31" t="s">
        <v>46</v>
      </c>
      <c r="L2" s="26" t="s">
        <v>81</v>
      </c>
      <c r="M2" s="15" t="s">
        <v>32</v>
      </c>
      <c r="N2" s="43"/>
    </row>
    <row r="3" spans="1:14" x14ac:dyDescent="0.25">
      <c r="A3" s="39">
        <v>2015</v>
      </c>
      <c r="B3" s="56">
        <v>0</v>
      </c>
      <c r="C3" s="49">
        <v>15610</v>
      </c>
      <c r="D3" s="49">
        <v>0</v>
      </c>
      <c r="E3" s="51">
        <v>0</v>
      </c>
      <c r="F3" s="49">
        <f>B3</f>
        <v>0</v>
      </c>
      <c r="G3" s="49">
        <f>C3</f>
        <v>15610</v>
      </c>
      <c r="H3" s="49">
        <f>D3</f>
        <v>0</v>
      </c>
      <c r="I3" s="51">
        <f>E3</f>
        <v>0</v>
      </c>
      <c r="J3" s="53">
        <f>AVERAGE(F3:F5)</f>
        <v>0</v>
      </c>
      <c r="K3" s="53">
        <f>G3</f>
        <v>15610</v>
      </c>
      <c r="L3" s="54">
        <f>AVERAGE(H3:H5)+AVERAGE(I3:I5)</f>
        <v>0</v>
      </c>
      <c r="M3" s="55">
        <f>SUM(J3:L3)</f>
        <v>15610</v>
      </c>
      <c r="N3" s="34"/>
    </row>
    <row r="4" spans="1:14" x14ac:dyDescent="0.25">
      <c r="A4" s="39">
        <v>2014</v>
      </c>
      <c r="B4" s="56">
        <v>0</v>
      </c>
      <c r="C4" s="49">
        <v>0</v>
      </c>
      <c r="D4" s="49">
        <v>0</v>
      </c>
      <c r="E4" s="51">
        <v>0</v>
      </c>
      <c r="F4" s="49">
        <f>IF(B4="","",B4*Pristalsregulering!$C$7)</f>
        <v>0</v>
      </c>
      <c r="G4" s="49">
        <f>IF(C4="","",C4*Pristalsregulering!$C$7)</f>
        <v>0</v>
      </c>
      <c r="H4" s="49">
        <f>IF(D4="","",D4*Pristalsregulering!$C$7)</f>
        <v>0</v>
      </c>
      <c r="I4" s="51">
        <f>IF(E4="","",E4*Pristalsregulering!$C$7)</f>
        <v>0</v>
      </c>
      <c r="J4" s="49"/>
      <c r="L4" s="51"/>
      <c r="M4" s="46"/>
    </row>
    <row r="5" spans="1:14" x14ac:dyDescent="0.25">
      <c r="A5" s="39">
        <v>2013</v>
      </c>
      <c r="B5" s="56">
        <v>0</v>
      </c>
      <c r="C5" s="49">
        <v>8161</v>
      </c>
      <c r="D5" s="49">
        <v>0</v>
      </c>
      <c r="E5" s="51">
        <v>0</v>
      </c>
      <c r="F5" s="49">
        <f>IF(B5="","",B5*Pristalsregulering!$C$7*Pristalsregulering!$C$6)</f>
        <v>0</v>
      </c>
      <c r="G5" s="49">
        <f>IF(C5="","",C5*Pristalsregulering!$C$7*Pristalsregulering!$C$6)</f>
        <v>8290.0417319999979</v>
      </c>
      <c r="H5" s="49">
        <f>IF(D5="","",D5*Pristalsregulering!$C$7*Pristalsregulering!$C$6)</f>
        <v>0</v>
      </c>
      <c r="I5" s="51">
        <f>IF(E5="","",E5*Pristalsregulering!$C$7*Pristalsregulering!$C$6)</f>
        <v>0</v>
      </c>
      <c r="J5" s="46"/>
      <c r="L5" s="51"/>
      <c r="M5" s="4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36" bestFit="1" customWidth="1"/>
    <col min="2" max="2" width="34.28515625" style="36" bestFit="1" customWidth="1"/>
    <col min="3" max="3" width="24" style="36" bestFit="1" customWidth="1"/>
    <col min="4" max="4" width="16.42578125" style="36" bestFit="1" customWidth="1"/>
    <col min="5" max="5" width="23.7109375" style="36" bestFit="1" customWidth="1"/>
    <col min="6" max="6" width="15.7109375" style="36" customWidth="1"/>
    <col min="7" max="7" width="25" style="36" bestFit="1" customWidth="1"/>
    <col min="8" max="8" width="16.5703125" style="36" bestFit="1" customWidth="1"/>
    <col min="9" max="9" width="51.7109375" style="36" bestFit="1" customWidth="1"/>
    <col min="10" max="10" width="44.5703125" style="36" bestFit="1" customWidth="1"/>
    <col min="11" max="11" width="44.5703125" style="36" customWidth="1"/>
    <col min="12" max="12" width="16.85546875" style="42" bestFit="1" customWidth="1"/>
    <col min="13" max="13" width="15.7109375" style="36" customWidth="1"/>
    <col min="14" max="17" width="0" style="36" hidden="1" customWidth="1"/>
    <col min="18" max="16384" width="9.140625" style="36" hidden="1"/>
  </cols>
  <sheetData>
    <row r="1" spans="1:13" s="32" customFormat="1" ht="15.75" thickBot="1" x14ac:dyDescent="0.3">
      <c r="A1" s="23" t="s">
        <v>13</v>
      </c>
      <c r="B1" s="79" t="s">
        <v>34</v>
      </c>
      <c r="C1" s="79" t="s">
        <v>35</v>
      </c>
      <c r="D1" s="79" t="s">
        <v>36</v>
      </c>
      <c r="E1" s="79" t="s">
        <v>37</v>
      </c>
      <c r="F1" s="79" t="s">
        <v>38</v>
      </c>
      <c r="G1" s="79" t="s">
        <v>39</v>
      </c>
      <c r="H1" s="79" t="s">
        <v>40</v>
      </c>
      <c r="I1" s="79" t="s">
        <v>41</v>
      </c>
      <c r="J1" s="79" t="s">
        <v>42</v>
      </c>
      <c r="K1" s="79" t="s">
        <v>64</v>
      </c>
      <c r="L1" s="80" t="s">
        <v>43</v>
      </c>
      <c r="M1" s="25" t="s">
        <v>32</v>
      </c>
    </row>
    <row r="2" spans="1:13" ht="15.75" thickTop="1" x14ac:dyDescent="0.25">
      <c r="A2" s="42">
        <v>2015</v>
      </c>
      <c r="B2" s="53">
        <v>32522.74</v>
      </c>
      <c r="C2" s="53">
        <v>103448</v>
      </c>
      <c r="D2" s="53">
        <v>17891</v>
      </c>
      <c r="E2" s="53">
        <v>17493487</v>
      </c>
      <c r="F2" s="53">
        <v>7217179</v>
      </c>
      <c r="G2" s="53">
        <v>0</v>
      </c>
      <c r="H2" s="53">
        <v>194720</v>
      </c>
      <c r="I2" s="53">
        <v>0</v>
      </c>
      <c r="J2" s="53"/>
      <c r="K2" s="53"/>
      <c r="L2" s="54">
        <v>0</v>
      </c>
      <c r="M2" s="55">
        <f>SUM(B2:L2)</f>
        <v>25059247.739999998</v>
      </c>
    </row>
    <row r="3" spans="1:13" hidden="1" x14ac:dyDescent="0.25">
      <c r="B3" s="36">
        <v>32490</v>
      </c>
      <c r="C3" s="36">
        <v>0</v>
      </c>
      <c r="D3" s="36">
        <v>0</v>
      </c>
      <c r="E3" s="36">
        <v>0</v>
      </c>
      <c r="F3" s="36">
        <v>210959</v>
      </c>
      <c r="G3" s="36">
        <v>1661218</v>
      </c>
      <c r="H3" s="36" t="s">
        <v>50</v>
      </c>
    </row>
    <row r="4" spans="1:13" hidden="1" x14ac:dyDescent="0.25">
      <c r="B4" s="36">
        <v>32328</v>
      </c>
      <c r="C4" s="36">
        <v>0</v>
      </c>
      <c r="D4" s="36">
        <v>0</v>
      </c>
      <c r="E4" s="36">
        <v>0</v>
      </c>
      <c r="F4" s="36">
        <v>0</v>
      </c>
      <c r="G4" s="36">
        <v>1602946</v>
      </c>
      <c r="H4" s="36" t="s">
        <v>50</v>
      </c>
    </row>
    <row r="5" spans="1:13" hidden="1" x14ac:dyDescent="0.25">
      <c r="B5" s="36" t="e">
        <v>#N/A</v>
      </c>
      <c r="C5" s="36" t="e">
        <v>#N/A</v>
      </c>
      <c r="D5" s="36" t="e">
        <v>#N/A</v>
      </c>
      <c r="E5" s="36" t="e">
        <v>#N/A</v>
      </c>
      <c r="F5" s="36" t="e">
        <v>#N/A</v>
      </c>
      <c r="G5" s="36" t="e">
        <v>#N/A</v>
      </c>
      <c r="H5" s="36" t="e">
        <v>#N/A</v>
      </c>
      <c r="I5" s="36" t="e">
        <v>#N/A</v>
      </c>
      <c r="J5" s="36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>
      <selection activeCell="B2" sqref="B2"/>
    </sheetView>
  </sheetViews>
  <sheetFormatPr defaultColWidth="0" defaultRowHeight="15" zeroHeight="1" x14ac:dyDescent="0.25"/>
  <cols>
    <col min="1" max="1" width="38.85546875" customWidth="1"/>
    <col min="2" max="2" width="18" style="46" bestFit="1" customWidth="1"/>
    <col min="3" max="16384" width="9.140625" hidden="1"/>
  </cols>
  <sheetData>
    <row r="1" spans="1:2" x14ac:dyDescent="0.25">
      <c r="A1" s="74" t="s">
        <v>65</v>
      </c>
      <c r="B1" s="75" t="s">
        <v>66</v>
      </c>
    </row>
    <row r="2" spans="1:2" x14ac:dyDescent="0.25">
      <c r="A2" s="34" t="s">
        <v>82</v>
      </c>
      <c r="B2" s="46">
        <v>310909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Rasmus Baltser (KFST)</cp:lastModifiedBy>
  <dcterms:created xsi:type="dcterms:W3CDTF">2016-02-18T09:14:14Z</dcterms:created>
  <dcterms:modified xsi:type="dcterms:W3CDTF">2016-12-13T13:38:27Z</dcterms:modified>
</cp:coreProperties>
</file>