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9" i="2" l="1"/>
  <c r="F10" i="2"/>
  <c r="F11" i="2"/>
  <c r="F12" i="2"/>
  <c r="F13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7" i="7" l="1"/>
  <c r="F14" i="2" l="1"/>
  <c r="F15" i="2"/>
  <c r="C9" i="12" l="1"/>
  <c r="C11" i="12" s="1"/>
  <c r="C31" i="8" s="1"/>
  <c r="E31" i="8" s="1"/>
  <c r="F8" i="2" l="1"/>
  <c r="F8" i="7"/>
  <c r="F16" i="7" s="1"/>
  <c r="F16" i="2" l="1"/>
  <c r="C9" i="10" s="1"/>
  <c r="C15" i="11" l="1"/>
  <c r="C28" i="8" s="1"/>
  <c r="C14" i="4"/>
  <c r="C26" i="8" s="1"/>
  <c r="C27" i="3"/>
  <c r="C24" i="8" s="1"/>
  <c r="F18" i="7"/>
  <c r="C18" i="8" s="1"/>
  <c r="C21" i="3"/>
  <c r="C23" i="8" s="1"/>
  <c r="C10" i="3"/>
  <c r="C21" i="8" s="1"/>
  <c r="C8" i="4"/>
  <c r="C25" i="8" s="1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<sst xmlns="http://schemas.openxmlformats.org/spreadsheetml/2006/main" count="392" uniqueCount="200">
  <si>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</si>
  <si>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</si>
  <si>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</si>
  <si>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</si>
  <si>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</si>
  <si>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</si>
  <si>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</si>
  <si>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</si>
  <si>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</si>
  <si>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</si>
  <si>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</si>
  <si>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</si>
  <si>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</si>
  <si>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</si>
  <si>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</si>
  <si>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</si>
  <si>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</si>
  <si>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</si>
  <si>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</si>
  <si>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</si>
  <si>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</si>
  <si>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</si>
  <si>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</si>
  <si>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</si>
  <si>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</si>
  <si>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</si>
  <si>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</si>
  <si>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</si>
  <si>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</si>
  <si>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</si>
  <si>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</si>
  <si>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</si>
  <si>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</si>
  <si>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</si>
  <si>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</si>
  <si>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</si>
  <si>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</si>
  <si>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</si>
  <si>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</si>
  <si>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</si>
  <si>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</si>
  <si>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</si>
  <si>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</si>
  <si>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</si>
  <si>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</si>
  <si>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</si>
  <si>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</si>
  <si>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</si>
  <si>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</si>
  <si>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</si>
  <si>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</si>
  <si>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</si>
  <si>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</si>
  <si>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</si>
  <si>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</si>
  <si>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</si>
  <si>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</si>
  <si>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</si>
  <si>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</si>
  <si>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</si>
  <si>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</si>
  <si>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</si>
  <si>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</si>
  <si>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</si>
  <si>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</si>
  <si>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</si>
  <si>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</si>
  <si>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</si>
  <si>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</si>
  <si>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</si>
  <si>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</si>
  <si>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</si>
  <si>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</si>
  <si>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</si>
  <si>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</si>
  <si>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</si>
  <si>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</si>
  <si>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</si>
  <si>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</si>
  <si>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</si>
  <si>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</si>
  <si>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</si>
  <si>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</si>
  <si>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</si>
  <si>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</si>
  <si>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</si>
  <si>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</si>
  <si>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</si>
  <si>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</si>
  <si>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</si>
  <si>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</si>
  <si>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</si>
  <si>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</si>
  <si>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</si>
  <si>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</si>
  <si>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</si>
  <si>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</si>
  <si>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</si>
  <si>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</si>
  <si>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</si>
  <si>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</si>
  <si>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</si>
  <si>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</si>
  <si>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</si>
  <si>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</si>
  <si>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</si>
  <si>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</si>
  <si>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</si>
  <si>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</si>
  <si>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</si>
  <si>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</si>
  <si>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</si>
  <si>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</si>
  <si>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</si>
  <si>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</si>
  <si>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</si>
  <si>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</si>
  <si>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</si>
  <si>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</si>
  <si>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</si>
  <si>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</si>
  <si>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</si>
  <si>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</si>
  <si>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</si>
  <si>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</si>
  <si>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</si>
  <si>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</si>
  <si>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</si>
  <si>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</si>
  <si>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</si>
  <si>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</si>
  <si>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</si>
  <si>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</si>
  <si>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</si>
  <si>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</si>
  <si>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</si>
  <si>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</si>
  <si>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</si>
  <si>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</si>
  <si>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</si>
  <si>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</si>
  <si>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</si>
  <si>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</si>
  <si>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</si>
  <si>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</si>
  <si>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</si>
  <si>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</si>
  <si>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</si>
  <si>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</si>
  <si>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</si>
  <si>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</si>
  <si>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</si>
  <si>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</si>
  <si>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</si>
  <si>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</si>
  <si>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</si>
  <si>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</si>
  <si>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</si>
  <si>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</si>
  <si>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</si>
  <si>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</si>
  <si>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</si>
  <si>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</si>
  <si>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</si>
  <si>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</si>
  <si>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</si>
  <si>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</si>
  <si>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</si>
  <si>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</si>
  <si>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</si>
  <si>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</si>
  <si>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</si>
  <si>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</si>
  <si>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</si>
  <si>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</si>
  <si>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</si>
  <si>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</si>
  <si>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</si>
  <si>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</si>
  <si>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</si>
  <si>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</si>
  <si>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</si>
  <si>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</si>
  <si>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SRO-anlæg, vandværk</t>
  </si>
  <si>
    <t>2014</t>
  </si>
  <si>
    <t>10</t>
  </si>
  <si>
    <t>Udpumpningsanlæg, rentvandspumper på vandværk</t>
  </si>
  <si>
    <t>25</t>
  </si>
  <si>
    <t>Ø 50mm &lt; Ledningsnet ≤ Ø110 mm</t>
  </si>
  <si>
    <t>75</t>
  </si>
  <si>
    <t>50</t>
  </si>
  <si>
    <t>Ventiler på Ø 50mm &lt; Ledningsnet ≤ Ø110 mm</t>
  </si>
  <si>
    <t>Ejendomsskatter</t>
  </si>
  <si>
    <t>Selskabsskatter</t>
  </si>
  <si>
    <t>Ø110 mm &lt; Ledningsnet ≤ Ø 250 mm</t>
  </si>
  <si>
    <t>Instrumenter (flowmåler+tryk transducer+alarmer)</t>
  </si>
  <si>
    <t>Boring (inkl. etablering, forerør, filter og prøvepumpning)</t>
  </si>
  <si>
    <t>Filteranlæg, trykfiltre, dobbelt filtrering</t>
  </si>
  <si>
    <t>Brørup Vandværk a.m.b.a.</t>
  </si>
  <si>
    <t>V036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</si>
</sst>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>
      <selection activeCell="C13" sqref="C13"/>
    </sheetView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Brørup Vandværk a.m.b.a.</v>
      </c>
      <c r="B1" s="56"/>
      <c r="C1" s="56"/>
      <c r="D1" s="56"/>
      <c r="E1" s="56"/>
    </row>
    <row r="2" spans="1:5" x14ac:dyDescent="0.25">
      <c r="A2" s="220" t="str">
        <f>'1. Forside'!A2</f>
        <v>V036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Brørup Vandværk a.m.b.a.</v>
      </c>
      <c r="B1" s="26"/>
      <c r="C1" s="26"/>
      <c r="D1" s="26"/>
      <c r="E1" s="26"/>
    </row>
    <row r="2" spans="1:5" x14ac:dyDescent="0.25">
      <c r="A2" s="221" t="str">
        <f>'1. Forside'!A2</f>
        <v>V036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32500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27500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66761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80000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-13239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>
      <selection activeCell="C11" sqref="C11"/>
    </sheetView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Brørup Vandværk a.m.b.a.</v>
      </c>
      <c r="B1" s="26"/>
      <c r="C1" s="26"/>
      <c r="D1" s="26"/>
      <c r="E1" s="26"/>
    </row>
    <row r="2" spans="1:5" x14ac:dyDescent="0.25">
      <c r="A2" s="221" t="str">
        <f>'1. Forside'!A2</f>
        <v>V036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-1039981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-528382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-511599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-102319.8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Brørup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6068300.337802643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1628565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112739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-3350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39733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1777687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196790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196790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171107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-188174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-1957371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-2145545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39</v>
      </c>
      <c r="D27" s="79" t="s">
        <v>0</v>
      </c>
      <c r="E27" s="10">
        <f>IF(C27&lt;0,0,-C27)</f>
        <v>-39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5890375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5890375</v>
      </c>
      <c r="D36" s="79" t="s">
        <v>0</v>
      </c>
      <c r="E36" s="10">
        <f>-C36</f>
        <v>-5890375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177886.33780264296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>
      <selection activeCell="G11" sqref="G11"/>
    </sheetView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Brørup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V036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171107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171107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171107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E38" sqref="E38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Brørup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V036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1488960.5702436962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-5658.0501669260457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1483302.5200767701</v>
      </c>
      <c r="D13" s="79" t="s">
        <v>0</v>
      </c>
      <c r="E13" s="6">
        <f>C13</f>
        <v>1483302.5200767701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1557271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investeringer'!F18</f>
        <v>235923.66166666668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144086.50666666668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investeringer'!F18</f>
        <v>122333.33333333333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2059614.5016666665</v>
      </c>
      <c r="D19" s="79" t="s">
        <v>0</v>
      </c>
      <c r="E19" s="8">
        <f>C19</f>
        <v>2059614.5016666665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166500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3100000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29000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656795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27500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-13239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3966556</v>
      </c>
      <c r="D29" s="79" t="s">
        <v>0</v>
      </c>
      <c r="E29" s="6">
        <f>C29</f>
        <v>3966556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-102319.8</v>
      </c>
      <c r="D31" s="79" t="s">
        <v>0</v>
      </c>
      <c r="E31" s="10">
        <f>C31</f>
        <v>-102319.8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177886.33780264296</v>
      </c>
      <c r="D33" s="79" t="s">
        <v>0</v>
      </c>
      <c r="E33" s="12">
        <f>C33</f>
        <v>177886.33780264296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7585039.5595460795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490683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15.458125835918667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9.1404013579970762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Brørup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V036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1488960.5702436962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1488960.5702436962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1488960.5702436962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-5658.0501669260457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>
      <selection activeCell="C15" sqref="C15"/>
    </sheetView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Brørup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1351380.6135531787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1483302.5200767701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1488960.5702436962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>
      <selection activeCell="C7" sqref="C7"/>
    </sheetView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Brørup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V036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67609443.725462779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1557271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1557271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>
      <selection activeCell="F18" sqref="F18"/>
    </sheetView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Brørup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420455</v>
      </c>
      <c r="F8" s="34">
        <f t="shared" ref="F8:F15" si="0">E8/D8</f>
        <v>42045.5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187</v>
      </c>
      <c r="E9" s="32">
        <v>496553</v>
      </c>
      <c r="F9" s="34">
        <f t="shared" ref="F9:F13" si="1">E9/D9</f>
        <v>19862.12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 t="s">
        <v>184</v>
      </c>
      <c r="D10" s="31" t="s">
        <v>185</v>
      </c>
      <c r="E10" s="32">
        <v>184240</v>
      </c>
      <c r="F10" s="34">
        <f t="shared" si="1"/>
        <v>18424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184</v>
      </c>
      <c r="D11" s="31" t="s">
        <v>189</v>
      </c>
      <c r="E11" s="32">
        <v>285463</v>
      </c>
      <c r="F11" s="34">
        <f t="shared" si="1"/>
        <v>3806.1733333333332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184</v>
      </c>
      <c r="D12" s="31" t="s">
        <v>189</v>
      </c>
      <c r="E12" s="32">
        <v>157770</v>
      </c>
      <c r="F12" s="34">
        <f t="shared" si="1"/>
        <v>2103.6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 t="s">
        <v>184</v>
      </c>
      <c r="D13" s="31" t="s">
        <v>189</v>
      </c>
      <c r="E13" s="32">
        <v>252341</v>
      </c>
      <c r="F13" s="34">
        <f t="shared" si="1"/>
        <v>3364.5466666666666</v>
      </c>
      <c r="G13" s="35" t="s">
        <v>0</v>
      </c>
      <c r="H13" s="26"/>
    </row>
    <row r="14" spans="1:8" s="148" customFormat="1" x14ac:dyDescent="0.25">
      <c r="A14" s="26"/>
      <c r="B14" s="29" t="s">
        <v>188</v>
      </c>
      <c r="C14" s="30" t="s">
        <v>184</v>
      </c>
      <c r="D14" s="31" t="s">
        <v>190</v>
      </c>
      <c r="E14" s="32">
        <v>120537</v>
      </c>
      <c r="F14" s="34">
        <f t="shared" si="0"/>
        <v>2410.7399999999998</v>
      </c>
      <c r="G14" s="35" t="s">
        <v>0</v>
      </c>
      <c r="H14" s="26"/>
    </row>
    <row r="15" spans="1:8" s="148" customFormat="1" x14ac:dyDescent="0.25">
      <c r="A15" s="26"/>
      <c r="B15" s="29" t="s">
        <v>191</v>
      </c>
      <c r="C15" s="30" t="s">
        <v>184</v>
      </c>
      <c r="D15" s="31" t="s">
        <v>190</v>
      </c>
      <c r="E15" s="32">
        <v>228012</v>
      </c>
      <c r="F15" s="34">
        <f t="shared" si="0"/>
        <v>4560.24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96576.920000000013</v>
      </c>
      <c r="G16" s="37" t="s">
        <v>0</v>
      </c>
      <c r="H16" s="26"/>
    </row>
    <row r="17" spans="1:8" s="148" customFormat="1" x14ac:dyDescent="0.25">
      <c r="A17" s="26"/>
      <c r="B17" s="107" t="s">
        <v>133</v>
      </c>
      <c r="C17" s="159"/>
      <c r="D17" s="159"/>
      <c r="E17" s="159"/>
      <c r="F17" s="66">
        <v>139346.74166666667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235923.66166666668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>
      <selection activeCell="C10" sqref="C10"/>
    </sheetView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Brørup Vandværk a.m.b.a.</v>
      </c>
      <c r="B1" s="162"/>
      <c r="C1" s="162"/>
      <c r="D1" s="162"/>
      <c r="E1" s="162"/>
    </row>
    <row r="2" spans="1:5" x14ac:dyDescent="0.25">
      <c r="A2" s="1" t="str">
        <f>'1. Forside'!A2</f>
        <v>V036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13334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35733.333333333336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investeringer'!F16</f>
        <v>96576.920000000013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144086.50666666668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>
      <selection activeCell="F18" sqref="F18"/>
    </sheetView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Brørup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V036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194</v>
      </c>
      <c r="C8" s="30">
        <v>2015</v>
      </c>
      <c r="D8" s="31">
        <v>75</v>
      </c>
      <c r="E8" s="32">
        <v>250000</v>
      </c>
      <c r="F8" s="45">
        <f>E8/D8</f>
        <v>3333.3333333333335</v>
      </c>
      <c r="G8" s="35" t="s">
        <v>0</v>
      </c>
      <c r="H8" s="26"/>
    </row>
    <row r="9" spans="1:8" s="148" customFormat="1" x14ac:dyDescent="0.25">
      <c r="A9" s="26"/>
      <c r="B9" s="29" t="s">
        <v>195</v>
      </c>
      <c r="C9" s="30">
        <v>2015</v>
      </c>
      <c r="D9" s="31">
        <v>10</v>
      </c>
      <c r="E9" s="32">
        <v>150000</v>
      </c>
      <c r="F9" s="45">
        <f t="shared" ref="F9:F15" si="0">E9/D9</f>
        <v>15000</v>
      </c>
      <c r="G9" s="35" t="s">
        <v>0</v>
      </c>
      <c r="H9" s="26"/>
    </row>
    <row r="10" spans="1:8" s="148" customFormat="1" x14ac:dyDescent="0.25">
      <c r="A10" s="26"/>
      <c r="B10" s="29" t="s">
        <v>196</v>
      </c>
      <c r="C10" s="30">
        <v>2015</v>
      </c>
      <c r="D10" s="31">
        <v>30</v>
      </c>
      <c r="E10" s="32">
        <v>250000</v>
      </c>
      <c r="F10" s="45">
        <f t="shared" si="0"/>
        <v>8333.3333333333339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2015</v>
      </c>
      <c r="D11" s="31">
        <v>10</v>
      </c>
      <c r="E11" s="32">
        <v>250000</v>
      </c>
      <c r="F11" s="45">
        <f t="shared" si="0"/>
        <v>25000</v>
      </c>
      <c r="G11" s="35" t="s">
        <v>0</v>
      </c>
      <c r="H11" s="26"/>
    </row>
    <row r="12" spans="1:8" s="148" customFormat="1" x14ac:dyDescent="0.25">
      <c r="A12" s="26"/>
      <c r="B12" s="29" t="s">
        <v>197</v>
      </c>
      <c r="C12" s="30">
        <v>2015</v>
      </c>
      <c r="D12" s="31">
        <v>25</v>
      </c>
      <c r="E12" s="32">
        <v>600000</v>
      </c>
      <c r="F12" s="45">
        <f t="shared" si="0"/>
        <v>24000</v>
      </c>
      <c r="G12" s="35" t="s">
        <v>0</v>
      </c>
      <c r="H12" s="26"/>
    </row>
    <row r="13" spans="1:8" s="148" customFormat="1" x14ac:dyDescent="0.25">
      <c r="A13" s="26"/>
      <c r="B13" s="29" t="s">
        <v>188</v>
      </c>
      <c r="C13" s="30">
        <v>2015</v>
      </c>
      <c r="D13" s="31">
        <v>50</v>
      </c>
      <c r="E13" s="32">
        <v>500000</v>
      </c>
      <c r="F13" s="45">
        <f t="shared" si="0"/>
        <v>10000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>
        <v>2016</v>
      </c>
      <c r="D14" s="31">
        <v>30</v>
      </c>
      <c r="E14" s="32">
        <v>500000</v>
      </c>
      <c r="F14" s="45">
        <f t="shared" si="0"/>
        <v>16666.666666666668</v>
      </c>
      <c r="G14" s="35" t="s">
        <v>0</v>
      </c>
      <c r="H14" s="26"/>
    </row>
    <row r="15" spans="1:8" s="148" customFormat="1" x14ac:dyDescent="0.25">
      <c r="A15" s="26"/>
      <c r="B15" s="29" t="s">
        <v>188</v>
      </c>
      <c r="C15" s="30">
        <v>2016</v>
      </c>
      <c r="D15" s="31">
        <v>50</v>
      </c>
      <c r="E15" s="32">
        <v>1000000</v>
      </c>
      <c r="F15" s="45">
        <f t="shared" si="0"/>
        <v>20000</v>
      </c>
      <c r="G15" s="35" t="s">
        <v>0</v>
      </c>
      <c r="H15" s="26"/>
    </row>
    <row r="16" spans="1:8" s="148" customFormat="1" x14ac:dyDescent="0.25">
      <c r="A16" s="26"/>
      <c r="B16" s="109" t="s">
        <v>72</v>
      </c>
      <c r="C16" s="165"/>
      <c r="D16" s="166"/>
      <c r="E16" s="167"/>
      <c r="F16" s="46">
        <f>SUMIF(C8:C15,"2015",F8:F15)</f>
        <v>85666.666666666657</v>
      </c>
      <c r="G16" s="47" t="s">
        <v>0</v>
      </c>
      <c r="H16" s="26"/>
    </row>
    <row r="17" spans="1:8" s="148" customFormat="1" x14ac:dyDescent="0.25">
      <c r="A17" s="26"/>
      <c r="B17" s="107" t="s">
        <v>131</v>
      </c>
      <c r="C17" s="168"/>
      <c r="D17" s="169"/>
      <c r="E17" s="170"/>
      <c r="F17" s="46">
        <f>SUMIF(C8:C15,"2016",F8:F15)</f>
        <v>36666.666666666672</v>
      </c>
      <c r="G17" s="47" t="s">
        <v>0</v>
      </c>
      <c r="H17" s="26"/>
    </row>
    <row r="18" spans="1:8" s="148" customFormat="1" x14ac:dyDescent="0.25">
      <c r="A18" s="26"/>
      <c r="B18" s="50" t="s">
        <v>36</v>
      </c>
      <c r="C18" s="171"/>
      <c r="D18" s="172"/>
      <c r="E18" s="172"/>
      <c r="F18" s="48">
        <f>F16+F17</f>
        <v>122333.33333333333</v>
      </c>
      <c r="G18" s="49" t="s">
        <v>0</v>
      </c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173"/>
      <c r="G21" s="173"/>
      <c r="H21" s="26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t="12" hidden="1" customHeight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Brørup Vandværk a.m.b.a.</v>
      </c>
      <c r="B1" s="56"/>
      <c r="C1" s="56"/>
      <c r="D1" s="176"/>
      <c r="E1" s="56"/>
    </row>
    <row r="2" spans="1:5" x14ac:dyDescent="0.25">
      <c r="A2" s="220" t="str">
        <f>'1. Forside'!A2</f>
        <v>V036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192</v>
      </c>
      <c r="C8" s="51">
        <v>8500</v>
      </c>
      <c r="D8" s="181" t="s">
        <v>0</v>
      </c>
      <c r="E8" s="56"/>
    </row>
    <row r="9" spans="1:5" x14ac:dyDescent="0.25">
      <c r="A9" s="56"/>
      <c r="B9" s="206" t="s">
        <v>193</v>
      </c>
      <c r="C9" s="51">
        <v>125000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166500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3100000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3100000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13000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16000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29000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3569882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2913087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656795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2015-08-24T13:13:20Z</dcterms:modified>
</cp:coreProperties>
</file>