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035" yWindow="-165" windowWidth="1338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5" i="2" l="1"/>
  <c r="G10" i="9" l="1"/>
  <c r="G30" i="13"/>
  <c r="F38" i="11" l="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9" i="2" s="1"/>
  <c r="G29" i="12"/>
  <c r="E22" i="2" s="1"/>
  <c r="G23" i="12"/>
  <c r="G17" i="12"/>
  <c r="E20" i="2" s="1"/>
  <c r="F11" i="11"/>
  <c r="F12" i="11"/>
  <c r="F13" i="11"/>
  <c r="F14" i="11"/>
  <c r="F39" i="11"/>
  <c r="F10" i="11"/>
  <c r="F40" i="11" s="1"/>
  <c r="G35" i="12" s="1"/>
  <c r="G13" i="10"/>
  <c r="E17" i="2" s="1"/>
  <c r="G17" i="2" s="1"/>
  <c r="G12" i="9"/>
  <c r="G14" i="9" s="1"/>
  <c r="G9" i="9"/>
  <c r="G11" i="9" s="1"/>
  <c r="G12" i="7"/>
  <c r="E9" i="2" s="1"/>
  <c r="E21" i="2"/>
  <c r="E10" i="2"/>
  <c r="E28" i="13" l="1"/>
  <c r="G28" i="13" s="1"/>
  <c r="G36" i="13" s="1"/>
  <c r="E26" i="2" s="1"/>
  <c r="G26" i="2" s="1"/>
  <c r="G9" i="8"/>
  <c r="G36" i="12"/>
  <c r="E23" i="2" s="1"/>
  <c r="E24" i="2" s="1"/>
  <c r="G24" i="2" s="1"/>
  <c r="G15" i="9"/>
  <c r="E12" i="2" s="1"/>
  <c r="G11" i="8" l="1"/>
  <c r="E11" i="2" s="1"/>
  <c r="E13" i="2" s="1"/>
  <c r="G13" i="2" s="1"/>
  <c r="G27" i="2" s="1"/>
</calcChain>
</file>

<file path=xl/sharedStrings.xml><?xml version="1.0" encoding="utf-8"?>
<sst xmlns="http://schemas.openxmlformats.org/spreadsheetml/2006/main" count="272" uniqueCount="136">
  <si>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</si>
  <si>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</si>
  <si>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</si>
  <si>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</si>
  <si>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</si>
  <si>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</si>
  <si>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</si>
  <si>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</si>
  <si>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</si>
  <si>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</si>
  <si>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</si>
  <si>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</si>
  <si>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</si>
  <si>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</si>
  <si>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</si>
  <si>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</si>
  <si>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</si>
  <si>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</si>
  <si>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</si>
  <si>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</si>
  <si>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</si>
  <si>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</si>
  <si>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</si>
  <si>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</si>
  <si>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</si>
  <si>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</si>
  <si>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</si>
  <si>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</si>
  <si>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</si>
  <si>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</si>
  <si>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</si>
  <si>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</si>
  <si>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</si>
  <si>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</si>
  <si>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</si>
  <si>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</si>
  <si>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</si>
  <si>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</si>
  <si>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</si>
  <si>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</si>
  <si>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</si>
  <si>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</si>
  <si>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</si>
  <si>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</si>
  <si>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</si>
  <si>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</si>
  <si>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</si>
  <si>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</si>
  <si>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</si>
  <si>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</si>
  <si>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</si>
  <si>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</si>
  <si>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</si>
  <si>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</si>
  <si>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</si>
  <si>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</si>
  <si>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</si>
  <si>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</si>
  <si>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</si>
  <si>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</si>
  <si>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</si>
  <si>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</si>
  <si>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</si>
  <si>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</si>
  <si>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</si>
  <si>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</si>
  <si>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</si>
  <si>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</si>
  <si>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</si>
  <si>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</si>
  <si>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</si>
  <si>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</si>
  <si>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</si>
  <si>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</si>
  <si>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</si>
  <si>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</si>
  <si>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</si>
  <si>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</si>
  <si>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</si>
  <si>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</si>
  <si>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</si>
  <si>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</si>
  <si>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</si>
  <si>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</si>
  <si>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</si>
  <si>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</si>
  <si>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</si>
  <si>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</si>
  <si>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</si>
  <si>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</si>
  <si>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</si>
  <si>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</si>
  <si>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</si>
  <si>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</si>
  <si>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</si>
  <si>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</si>
  <si>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</si>
  <si>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</si>
  <si>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</si>
  <si>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</si>
  <si>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</si>
  <si>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</si>
  <si>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</si>
  <si>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</si>
  <si>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</si>
  <si>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</si>
  <si>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</si>
  <si>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</si>
  <si>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</si>
  <si>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</si>
  <si>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Efterklaringstanke, Konstruktioner</t>
  </si>
  <si>
    <t>Administrationbygninger</t>
  </si>
  <si>
    <t>Beluftningstanke, Mek/EL</t>
  </si>
  <si>
    <t>Pumpestationer i brønde (&lt; 6,25 m2), SRO</t>
  </si>
  <si>
    <t>Pumpestationer i brønde (&lt; 6,25 m2), Konstruktioner</t>
  </si>
  <si>
    <t>Pumpestationer m. overbygning (&lt; 20 m2), SRO</t>
  </si>
  <si>
    <t>Pumpestationer m. overbygning (&lt; 20 m2), Mek/EL</t>
  </si>
  <si>
    <t>Pumpestationer m. overbygning (&lt; 20 m2), Konstruktioner</t>
  </si>
  <si>
    <t>Forsinkelsesbassiner, lukkede med automatisk rensning og SRO Miljøklasse A (1.000-3.000 m3) - SRO</t>
  </si>
  <si>
    <t>Forsinkelsesbassiner, lukkede med automatisk rensning og SRO Miljøklasse A (1.000-3.000 m3) - Mek/EL</t>
  </si>
  <si>
    <t>Forsinkelsesbassiner, lukkede med automatisk rensning og SRO Miljøklasse A (1.000-3.000 m3) - Konstruktioner</t>
  </si>
  <si>
    <t xml:space="preserve">Ledningsnet ≤ Ø 200 mm </t>
  </si>
  <si>
    <t>Pumpestationer i brønde (&lt; 6,25 m2), Mek/EL</t>
  </si>
  <si>
    <t xml:space="preserve">Ø 200 mm &lt; Ledningsnet ≤ Ø 500 mm </t>
  </si>
  <si>
    <t>Jordbassin Klasse B</t>
  </si>
  <si>
    <t>Køretøjer, små lastvogne (&lt; 3.500 kg.)</t>
  </si>
  <si>
    <t>Køretøjer, personbil</t>
  </si>
  <si>
    <t>Efterklaringstanke, Mek/El</t>
  </si>
  <si>
    <t>Efterklaringstanke, SRO</t>
  </si>
  <si>
    <t>Strømpeforing Ø 1200 mm &lt; Ledningsnet ≤ Ø 1600 mm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</si>
  <si>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</si>
  <si>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</si>
  <si>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</si>
  <si>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</si>
  <si>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Tilbagebetaling af vejbidrag</t>
  </si>
  <si>
    <t>Tillæg til tilbagebetaling af vejbidrag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</si>
</sst>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8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133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108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81" t="s">
        <v>28</v>
      </c>
      <c r="C9" s="82"/>
      <c r="D9" s="83"/>
      <c r="E9" s="27">
        <f>'Fane 3. Grundlag'!G12</f>
        <v>77065519.860531375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6"/>
      <c r="D10" s="87"/>
      <c r="E10" s="31">
        <f>'Fane 3. Grundlag'!G11</f>
        <v>2929990.0096817841</v>
      </c>
      <c r="F10" s="28" t="s">
        <v>4</v>
      </c>
      <c r="G10" s="32"/>
      <c r="H10" s="33"/>
      <c r="I10" s="20"/>
    </row>
    <row r="11" spans="1:9" x14ac:dyDescent="0.25">
      <c r="A11" s="20"/>
      <c r="B11" s="85" t="s">
        <v>22</v>
      </c>
      <c r="C11" s="86"/>
      <c r="D11" s="87"/>
      <c r="E11" s="31">
        <f>'Fane 4. Individuelt eff.krav'!G11</f>
        <v>88799.438369428943</v>
      </c>
      <c r="F11" s="28" t="s">
        <v>4</v>
      </c>
      <c r="G11" s="34"/>
      <c r="H11" s="33"/>
      <c r="I11" s="20"/>
    </row>
    <row r="12" spans="1:9" x14ac:dyDescent="0.25">
      <c r="A12" s="20"/>
      <c r="B12" s="85" t="s">
        <v>23</v>
      </c>
      <c r="C12" s="86"/>
      <c r="D12" s="87"/>
      <c r="E12" s="31">
        <f>'Fane 5. Generelt eff.krav'!G15</f>
        <v>921501.14932323154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76055219.272838727</v>
      </c>
      <c r="F13" s="38" t="s">
        <v>4</v>
      </c>
      <c r="G13" s="37">
        <f>E13</f>
        <v>76055219.272838727</v>
      </c>
      <c r="H13" s="38" t="s">
        <v>4</v>
      </c>
      <c r="I13" s="20"/>
    </row>
    <row r="14" spans="1:9" x14ac:dyDescent="0.25">
      <c r="A14" s="20"/>
      <c r="B14" s="75" t="s">
        <v>134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78" t="s">
        <v>135</v>
      </c>
      <c r="C15" s="79"/>
      <c r="D15" s="80"/>
      <c r="E15" s="45">
        <v>2659910</v>
      </c>
      <c r="F15" s="38" t="s">
        <v>4</v>
      </c>
      <c r="G15" s="37">
        <f>E15</f>
        <v>2659910</v>
      </c>
      <c r="H15" s="38" t="s">
        <v>4</v>
      </c>
      <c r="I15" s="20"/>
    </row>
    <row r="16" spans="1:9" x14ac:dyDescent="0.25">
      <c r="A16" s="20"/>
      <c r="B16" s="75" t="s">
        <v>29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8" t="s">
        <v>107</v>
      </c>
      <c r="C17" s="79"/>
      <c r="D17" s="80"/>
      <c r="E17" s="37">
        <f>'Fane 6. Hist. over el. underdæk'!G13</f>
        <v>-3832939.75</v>
      </c>
      <c r="F17" s="38" t="s">
        <v>4</v>
      </c>
      <c r="G17" s="37">
        <f>E17</f>
        <v>-3832939.75</v>
      </c>
      <c r="H17" s="38" t="s">
        <v>4</v>
      </c>
      <c r="I17" s="20"/>
    </row>
    <row r="18" spans="1:9" x14ac:dyDescent="0.25">
      <c r="A18" s="20"/>
      <c r="B18" s="75" t="s">
        <v>25</v>
      </c>
      <c r="C18" s="76"/>
      <c r="D18" s="76"/>
      <c r="E18" s="76"/>
      <c r="F18" s="76"/>
      <c r="G18" s="76"/>
      <c r="H18" s="77"/>
      <c r="I18" s="20"/>
    </row>
    <row r="19" spans="1:9" ht="18.75" customHeight="1" x14ac:dyDescent="0.25">
      <c r="A19" s="20"/>
      <c r="B19" s="81" t="s">
        <v>32</v>
      </c>
      <c r="C19" s="82"/>
      <c r="D19" s="83"/>
      <c r="E19" s="31">
        <f>'Fane 8. Korrektion af PL2015'!G11</f>
        <v>1975833.06</v>
      </c>
      <c r="F19" s="28" t="s">
        <v>4</v>
      </c>
      <c r="G19" s="39"/>
      <c r="H19" s="30"/>
      <c r="I19" s="20"/>
    </row>
    <row r="20" spans="1:9" ht="18" customHeight="1" x14ac:dyDescent="0.25">
      <c r="A20" s="20"/>
      <c r="B20" s="81" t="s">
        <v>33</v>
      </c>
      <c r="C20" s="82"/>
      <c r="D20" s="83"/>
      <c r="E20" s="31">
        <f>'Fane 8. Korrektion af PL2015'!G17</f>
        <v>-518633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81" t="s">
        <v>97</v>
      </c>
      <c r="C21" s="82"/>
      <c r="D21" s="83"/>
      <c r="E21" s="31">
        <f>'Fane 8. Korrektion af PL2015'!G23</f>
        <v>0</v>
      </c>
      <c r="F21" s="28" t="s">
        <v>4</v>
      </c>
      <c r="G21" s="32"/>
      <c r="H21" s="33"/>
      <c r="I21" s="20"/>
    </row>
    <row r="22" spans="1:9" ht="30.75" customHeight="1" x14ac:dyDescent="0.25">
      <c r="A22" s="20"/>
      <c r="B22" s="81" t="s">
        <v>34</v>
      </c>
      <c r="C22" s="82"/>
      <c r="D22" s="83"/>
      <c r="E22" s="31">
        <f>'Fane 8. Korrektion af PL2015'!G29</f>
        <v>6669</v>
      </c>
      <c r="F22" s="28" t="s">
        <v>4</v>
      </c>
      <c r="G22" s="34"/>
      <c r="H22" s="33"/>
      <c r="I22" s="20"/>
    </row>
    <row r="23" spans="1:9" ht="29.25" customHeight="1" x14ac:dyDescent="0.25">
      <c r="A23" s="20"/>
      <c r="B23" s="81" t="s">
        <v>35</v>
      </c>
      <c r="C23" s="82"/>
      <c r="D23" s="83"/>
      <c r="E23" s="31">
        <f>'Fane 8. Korrektion af PL2015'!G36</f>
        <v>-475933.29240000015</v>
      </c>
      <c r="F23" s="28" t="s">
        <v>4</v>
      </c>
      <c r="G23" s="35"/>
      <c r="H23" s="36"/>
      <c r="I23" s="20"/>
    </row>
    <row r="24" spans="1:9" x14ac:dyDescent="0.25">
      <c r="A24" s="20"/>
      <c r="B24" s="78" t="s">
        <v>36</v>
      </c>
      <c r="C24" s="79"/>
      <c r="D24" s="80"/>
      <c r="E24" s="37">
        <f>SUM(E19:E23)</f>
        <v>987935.7675999999</v>
      </c>
      <c r="F24" s="38" t="s">
        <v>4</v>
      </c>
      <c r="G24" s="37">
        <f>E24</f>
        <v>987935.7675999999</v>
      </c>
      <c r="H24" s="38" t="s">
        <v>4</v>
      </c>
      <c r="I24" s="20"/>
    </row>
    <row r="25" spans="1:9" x14ac:dyDescent="0.25">
      <c r="A25" s="20"/>
      <c r="B25" s="75" t="s">
        <v>30</v>
      </c>
      <c r="C25" s="76"/>
      <c r="D25" s="76"/>
      <c r="E25" s="76"/>
      <c r="F25" s="76"/>
      <c r="G25" s="76"/>
      <c r="H25" s="77"/>
      <c r="I25" s="20"/>
    </row>
    <row r="26" spans="1:9" x14ac:dyDescent="0.25">
      <c r="A26" s="20"/>
      <c r="B26" s="78" t="s">
        <v>31</v>
      </c>
      <c r="C26" s="79"/>
      <c r="D26" s="80"/>
      <c r="E26" s="37">
        <f>'Fane 9. Kontrol af PL2015'!G36</f>
        <v>-1143070.2099999934</v>
      </c>
      <c r="F26" s="38" t="s">
        <v>4</v>
      </c>
      <c r="G26" s="37">
        <f>E26</f>
        <v>-1143070.2099999934</v>
      </c>
      <c r="H26" s="38" t="s">
        <v>4</v>
      </c>
      <c r="I26" s="20"/>
    </row>
    <row r="27" spans="1:9" x14ac:dyDescent="0.25">
      <c r="A27" s="20"/>
      <c r="B27" s="75" t="s">
        <v>37</v>
      </c>
      <c r="C27" s="76"/>
      <c r="D27" s="76"/>
      <c r="E27" s="76"/>
      <c r="F27" s="77"/>
      <c r="G27" s="40">
        <f>G13+G15+G17+G24+G26</f>
        <v>74727055.080438733</v>
      </c>
      <c r="H27" s="41" t="s">
        <v>4</v>
      </c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  <row r="48" spans="1:9" x14ac:dyDescent="0.25">
      <c r="A48" s="26"/>
      <c r="B48" s="26"/>
      <c r="C48" s="26"/>
      <c r="D48" s="26"/>
      <c r="E48" s="26"/>
      <c r="F48" s="26"/>
      <c r="G48" s="26"/>
      <c r="H48" s="26"/>
      <c r="I48" s="26"/>
    </row>
  </sheetData>
  <sheetProtection password="C6BD" sheet="1" objects="1" scenarios="1"/>
  <mergeCells count="21">
    <mergeCell ref="B19:D19"/>
    <mergeCell ref="B24:D24"/>
    <mergeCell ref="B21:D21"/>
    <mergeCell ref="B27:F27"/>
    <mergeCell ref="B3:H4"/>
    <mergeCell ref="B9:D9"/>
    <mergeCell ref="B11:D11"/>
    <mergeCell ref="B26:D26"/>
    <mergeCell ref="B12:D12"/>
    <mergeCell ref="B10:D10"/>
    <mergeCell ref="B13:D13"/>
    <mergeCell ref="B17:D17"/>
    <mergeCell ref="B20:D20"/>
    <mergeCell ref="B22:D22"/>
    <mergeCell ref="B23:D23"/>
    <mergeCell ref="B25:H25"/>
    <mergeCell ref="B18:H18"/>
    <mergeCell ref="B16:H16"/>
    <mergeCell ref="B8:H8"/>
    <mergeCell ref="B14:H14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4" t="s">
        <v>9</v>
      </c>
      <c r="C3" s="84"/>
      <c r="D3" s="84"/>
      <c r="E3" s="84"/>
      <c r="F3" s="84"/>
      <c r="G3" s="84"/>
      <c r="H3" s="84"/>
      <c r="I3" s="20"/>
    </row>
    <row r="4" spans="1:9" ht="15" customHeight="1" x14ac:dyDescent="0.25">
      <c r="A4" s="20"/>
      <c r="B4" s="84"/>
      <c r="C4" s="84"/>
      <c r="D4" s="84"/>
      <c r="E4" s="84"/>
      <c r="F4" s="84"/>
      <c r="G4" s="84"/>
      <c r="H4" s="84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39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5" t="s">
        <v>98</v>
      </c>
      <c r="C9" s="86"/>
      <c r="D9" s="86"/>
      <c r="E9" s="86"/>
      <c r="F9" s="87"/>
      <c r="G9" s="46">
        <v>22648424.557844061</v>
      </c>
      <c r="H9" s="42" t="s">
        <v>4</v>
      </c>
      <c r="I9" s="20"/>
    </row>
    <row r="10" spans="1:9" x14ac:dyDescent="0.25">
      <c r="A10" s="20"/>
      <c r="B10" s="85" t="s">
        <v>99</v>
      </c>
      <c r="C10" s="86"/>
      <c r="D10" s="86"/>
      <c r="E10" s="86"/>
      <c r="F10" s="87"/>
      <c r="G10" s="46">
        <v>51487105.293005526</v>
      </c>
      <c r="H10" s="42" t="s">
        <v>4</v>
      </c>
      <c r="I10" s="20"/>
    </row>
    <row r="11" spans="1:9" x14ac:dyDescent="0.25">
      <c r="A11" s="20"/>
      <c r="B11" s="85" t="s">
        <v>100</v>
      </c>
      <c r="C11" s="86"/>
      <c r="D11" s="86"/>
      <c r="E11" s="86"/>
      <c r="F11" s="87"/>
      <c r="G11" s="46">
        <v>2929990.0096817841</v>
      </c>
      <c r="H11" s="42" t="s">
        <v>4</v>
      </c>
      <c r="I11" s="20"/>
    </row>
    <row r="12" spans="1:9" x14ac:dyDescent="0.25">
      <c r="A12" s="20"/>
      <c r="B12" s="75" t="s">
        <v>39</v>
      </c>
      <c r="C12" s="76"/>
      <c r="D12" s="76"/>
      <c r="E12" s="76"/>
      <c r="F12" s="77"/>
      <c r="G12" s="40">
        <f>SUM(G9:G11)</f>
        <v>77065519.860531375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74135529.850849584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0.11977986607512095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88799.438369428943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22648424.557844061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452968.49115688121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51487105.293005526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468532.65816635027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921501.14932323154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-37657000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-22325241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-15331759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f>G11/G12</f>
        <v>-3832939.75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2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60</v>
      </c>
      <c r="E10" s="46">
        <v>11960573.92</v>
      </c>
      <c r="F10" s="10">
        <f>E10/D10</f>
        <v>199342.89866666668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75</v>
      </c>
      <c r="E11" s="46">
        <v>232043.94</v>
      </c>
      <c r="F11" s="10">
        <f t="shared" ref="F11:F39" si="0">E11/D11</f>
        <v>3093.9191999999998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20</v>
      </c>
      <c r="E12" s="46">
        <v>102515</v>
      </c>
      <c r="F12" s="10">
        <f t="shared" si="0"/>
        <v>5125.75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10</v>
      </c>
      <c r="E13" s="46">
        <v>31740.43</v>
      </c>
      <c r="F13" s="10">
        <f t="shared" si="0"/>
        <v>3174.0430000000001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50</v>
      </c>
      <c r="E14" s="46">
        <v>319850.58</v>
      </c>
      <c r="F14" s="10">
        <f t="shared" si="0"/>
        <v>6397.0116000000007</v>
      </c>
      <c r="G14" s="3" t="s">
        <v>4</v>
      </c>
      <c r="H14" s="1"/>
    </row>
    <row r="15" spans="1:8" x14ac:dyDescent="0.25">
      <c r="A15" s="1"/>
      <c r="B15" s="50" t="s">
        <v>114</v>
      </c>
      <c r="C15" s="47">
        <v>2015</v>
      </c>
      <c r="D15" s="47">
        <v>50</v>
      </c>
      <c r="E15" s="46">
        <v>617810.03</v>
      </c>
      <c r="F15" s="10">
        <f t="shared" si="0"/>
        <v>12356.2006</v>
      </c>
      <c r="G15" s="3" t="s">
        <v>4</v>
      </c>
      <c r="H15" s="1"/>
    </row>
    <row r="16" spans="1:8" x14ac:dyDescent="0.25">
      <c r="A16" s="1"/>
      <c r="B16" s="50" t="s">
        <v>115</v>
      </c>
      <c r="C16" s="47">
        <v>2015</v>
      </c>
      <c r="D16" s="47">
        <v>10</v>
      </c>
      <c r="E16" s="46">
        <v>63249.1</v>
      </c>
      <c r="F16" s="10">
        <f t="shared" si="0"/>
        <v>6324.91</v>
      </c>
      <c r="G16" s="3" t="s">
        <v>4</v>
      </c>
      <c r="H16" s="1"/>
    </row>
    <row r="17" spans="1:8" x14ac:dyDescent="0.25">
      <c r="A17" s="1"/>
      <c r="B17" s="50" t="s">
        <v>116</v>
      </c>
      <c r="C17" s="47">
        <v>2015</v>
      </c>
      <c r="D17" s="47">
        <v>20</v>
      </c>
      <c r="E17" s="46">
        <v>62583.12</v>
      </c>
      <c r="F17" s="10">
        <f t="shared" si="0"/>
        <v>3129.1559999999999</v>
      </c>
      <c r="G17" s="3" t="s">
        <v>4</v>
      </c>
      <c r="H17" s="1"/>
    </row>
    <row r="18" spans="1:8" x14ac:dyDescent="0.25">
      <c r="A18" s="1"/>
      <c r="B18" s="50" t="s">
        <v>117</v>
      </c>
      <c r="C18" s="47">
        <v>2015</v>
      </c>
      <c r="D18" s="47">
        <v>50</v>
      </c>
      <c r="E18" s="46">
        <v>485525.98</v>
      </c>
      <c r="F18" s="10">
        <f t="shared" si="0"/>
        <v>9710.5195999999996</v>
      </c>
      <c r="G18" s="3" t="s">
        <v>4</v>
      </c>
      <c r="H18" s="1"/>
    </row>
    <row r="19" spans="1:8" x14ac:dyDescent="0.25">
      <c r="A19" s="1"/>
      <c r="B19" s="50" t="s">
        <v>115</v>
      </c>
      <c r="C19" s="47">
        <v>2015</v>
      </c>
      <c r="D19" s="47">
        <v>10</v>
      </c>
      <c r="E19" s="46">
        <v>124812.25</v>
      </c>
      <c r="F19" s="10">
        <f t="shared" si="0"/>
        <v>12481.225</v>
      </c>
      <c r="G19" s="3" t="s">
        <v>4</v>
      </c>
      <c r="H19" s="1"/>
    </row>
    <row r="20" spans="1:8" x14ac:dyDescent="0.25">
      <c r="A20" s="1"/>
      <c r="B20" s="50" t="s">
        <v>116</v>
      </c>
      <c r="C20" s="47">
        <v>2015</v>
      </c>
      <c r="D20" s="47">
        <v>20</v>
      </c>
      <c r="E20" s="46">
        <v>154653.51999999999</v>
      </c>
      <c r="F20" s="10">
        <f t="shared" si="0"/>
        <v>7732.6759999999995</v>
      </c>
      <c r="G20" s="3" t="s">
        <v>4</v>
      </c>
      <c r="H20" s="1"/>
    </row>
    <row r="21" spans="1:8" x14ac:dyDescent="0.25">
      <c r="A21" s="1"/>
      <c r="B21" s="50" t="s">
        <v>117</v>
      </c>
      <c r="C21" s="47">
        <v>2015</v>
      </c>
      <c r="D21" s="47">
        <v>50</v>
      </c>
      <c r="E21" s="46">
        <v>416245.77</v>
      </c>
      <c r="F21" s="10">
        <f t="shared" si="0"/>
        <v>8324.9153999999999</v>
      </c>
      <c r="G21" s="3" t="s">
        <v>4</v>
      </c>
      <c r="H21" s="1"/>
    </row>
    <row r="22" spans="1:8" x14ac:dyDescent="0.25">
      <c r="A22" s="1"/>
      <c r="B22" s="50" t="s">
        <v>118</v>
      </c>
      <c r="C22" s="47">
        <v>2015</v>
      </c>
      <c r="D22" s="47">
        <v>10</v>
      </c>
      <c r="E22" s="46">
        <v>30417.16</v>
      </c>
      <c r="F22" s="10">
        <f t="shared" si="0"/>
        <v>3041.7159999999999</v>
      </c>
      <c r="G22" s="3" t="s">
        <v>4</v>
      </c>
      <c r="H22" s="1"/>
    </row>
    <row r="23" spans="1:8" x14ac:dyDescent="0.25">
      <c r="A23" s="1"/>
      <c r="B23" s="50" t="s">
        <v>119</v>
      </c>
      <c r="C23" s="47">
        <v>2015</v>
      </c>
      <c r="D23" s="47">
        <v>20</v>
      </c>
      <c r="E23" s="46">
        <v>196600.34</v>
      </c>
      <c r="F23" s="10">
        <f t="shared" si="0"/>
        <v>9830.0169999999998</v>
      </c>
      <c r="G23" s="3" t="s">
        <v>4</v>
      </c>
      <c r="H23" s="1"/>
    </row>
    <row r="24" spans="1:8" x14ac:dyDescent="0.25">
      <c r="A24" s="1"/>
      <c r="B24" s="50" t="s">
        <v>120</v>
      </c>
      <c r="C24" s="47">
        <v>2015</v>
      </c>
      <c r="D24" s="47">
        <v>75</v>
      </c>
      <c r="E24" s="46">
        <v>4391212.8</v>
      </c>
      <c r="F24" s="10">
        <f t="shared" si="0"/>
        <v>58549.504000000001</v>
      </c>
      <c r="G24" s="3" t="s">
        <v>4</v>
      </c>
      <c r="H24" s="1"/>
    </row>
    <row r="25" spans="1:8" x14ac:dyDescent="0.25">
      <c r="A25" s="1"/>
      <c r="B25" s="50" t="s">
        <v>121</v>
      </c>
      <c r="C25" s="47">
        <v>2015</v>
      </c>
      <c r="D25" s="47">
        <v>75</v>
      </c>
      <c r="E25" s="46">
        <v>420419.32</v>
      </c>
      <c r="F25" s="10">
        <f t="shared" si="0"/>
        <v>5605.5909333333339</v>
      </c>
      <c r="G25" s="3" t="s">
        <v>4</v>
      </c>
      <c r="H25" s="1"/>
    </row>
    <row r="26" spans="1:8" x14ac:dyDescent="0.25">
      <c r="A26" s="1"/>
      <c r="B26" s="50" t="s">
        <v>122</v>
      </c>
      <c r="C26" s="47">
        <v>2015</v>
      </c>
      <c r="D26" s="47">
        <v>20</v>
      </c>
      <c r="E26" s="46">
        <v>76389.39</v>
      </c>
      <c r="F26" s="10">
        <f t="shared" si="0"/>
        <v>3819.4695000000002</v>
      </c>
      <c r="G26" s="3" t="s">
        <v>4</v>
      </c>
      <c r="H26" s="1"/>
    </row>
    <row r="27" spans="1:8" x14ac:dyDescent="0.25">
      <c r="A27" s="1"/>
      <c r="B27" s="50" t="s">
        <v>114</v>
      </c>
      <c r="C27" s="47">
        <v>2015</v>
      </c>
      <c r="D27" s="47">
        <v>50</v>
      </c>
      <c r="E27" s="46">
        <v>1229838.22</v>
      </c>
      <c r="F27" s="10">
        <f t="shared" si="0"/>
        <v>24596.7644</v>
      </c>
      <c r="G27" s="3" t="s">
        <v>4</v>
      </c>
      <c r="H27" s="1"/>
    </row>
    <row r="28" spans="1:8" x14ac:dyDescent="0.25">
      <c r="A28" s="1"/>
      <c r="B28" s="50" t="s">
        <v>113</v>
      </c>
      <c r="C28" s="47">
        <v>2015</v>
      </c>
      <c r="D28" s="47">
        <v>10</v>
      </c>
      <c r="E28" s="46">
        <v>5245.64</v>
      </c>
      <c r="F28" s="10">
        <f t="shared" si="0"/>
        <v>524.56400000000008</v>
      </c>
      <c r="G28" s="3" t="s">
        <v>4</v>
      </c>
      <c r="H28" s="1"/>
    </row>
    <row r="29" spans="1:8" x14ac:dyDescent="0.25">
      <c r="A29" s="1"/>
      <c r="B29" s="50" t="s">
        <v>122</v>
      </c>
      <c r="C29" s="47">
        <v>2015</v>
      </c>
      <c r="D29" s="47">
        <v>20</v>
      </c>
      <c r="E29" s="46">
        <v>58614.58</v>
      </c>
      <c r="F29" s="10">
        <f t="shared" si="0"/>
        <v>2930.7290000000003</v>
      </c>
      <c r="G29" s="3" t="s">
        <v>4</v>
      </c>
      <c r="H29" s="1"/>
    </row>
    <row r="30" spans="1:8" x14ac:dyDescent="0.25">
      <c r="A30" s="1"/>
      <c r="B30" s="50" t="s">
        <v>114</v>
      </c>
      <c r="C30" s="47">
        <v>2015</v>
      </c>
      <c r="D30" s="47">
        <v>50</v>
      </c>
      <c r="E30" s="46">
        <v>208497.55</v>
      </c>
      <c r="F30" s="10">
        <f t="shared" si="0"/>
        <v>4169.951</v>
      </c>
      <c r="G30" s="3" t="s">
        <v>4</v>
      </c>
      <c r="H30" s="1"/>
    </row>
    <row r="31" spans="1:8" x14ac:dyDescent="0.25">
      <c r="A31" s="1"/>
      <c r="B31" s="50" t="s">
        <v>123</v>
      </c>
      <c r="C31" s="47">
        <v>2015</v>
      </c>
      <c r="D31" s="47">
        <v>75</v>
      </c>
      <c r="E31" s="46">
        <v>9546996.1500000004</v>
      </c>
      <c r="F31" s="10">
        <f t="shared" si="0"/>
        <v>127293.28200000001</v>
      </c>
      <c r="G31" s="3" t="s">
        <v>4</v>
      </c>
      <c r="H31" s="1"/>
    </row>
    <row r="32" spans="1:8" x14ac:dyDescent="0.25">
      <c r="A32" s="1"/>
      <c r="B32" s="50" t="s">
        <v>123</v>
      </c>
      <c r="C32" s="47">
        <v>2015</v>
      </c>
      <c r="D32" s="47">
        <v>75</v>
      </c>
      <c r="E32" s="46">
        <v>2043880.99</v>
      </c>
      <c r="F32" s="10">
        <f t="shared" si="0"/>
        <v>27251.746533333335</v>
      </c>
      <c r="G32" s="3" t="s">
        <v>4</v>
      </c>
      <c r="H32" s="1"/>
    </row>
    <row r="33" spans="1:8" x14ac:dyDescent="0.25">
      <c r="A33" s="1"/>
      <c r="B33" s="50" t="s">
        <v>124</v>
      </c>
      <c r="C33" s="47">
        <v>2015</v>
      </c>
      <c r="D33" s="47">
        <v>50</v>
      </c>
      <c r="E33" s="46">
        <v>463958.29</v>
      </c>
      <c r="F33" s="10">
        <f t="shared" si="0"/>
        <v>9279.1657999999989</v>
      </c>
      <c r="G33" s="3" t="s">
        <v>4</v>
      </c>
      <c r="H33" s="1"/>
    </row>
    <row r="34" spans="1:8" x14ac:dyDescent="0.25">
      <c r="A34" s="1"/>
      <c r="B34" s="50" t="s">
        <v>121</v>
      </c>
      <c r="C34" s="47">
        <v>2015</v>
      </c>
      <c r="D34" s="47">
        <v>75</v>
      </c>
      <c r="E34" s="46">
        <v>769959.74</v>
      </c>
      <c r="F34" s="10">
        <f t="shared" si="0"/>
        <v>10266.129866666666</v>
      </c>
      <c r="G34" s="3" t="s">
        <v>4</v>
      </c>
      <c r="H34" s="1"/>
    </row>
    <row r="35" spans="1:8" x14ac:dyDescent="0.25">
      <c r="A35" s="1"/>
      <c r="B35" s="50" t="s">
        <v>125</v>
      </c>
      <c r="C35" s="47">
        <v>2015</v>
      </c>
      <c r="D35" s="47">
        <v>5</v>
      </c>
      <c r="E35" s="46">
        <v>603948.09</v>
      </c>
      <c r="F35" s="10">
        <f t="shared" si="0"/>
        <v>120789.61799999999</v>
      </c>
      <c r="G35" s="3" t="s">
        <v>4</v>
      </c>
      <c r="H35" s="1"/>
    </row>
    <row r="36" spans="1:8" x14ac:dyDescent="0.25">
      <c r="A36" s="1"/>
      <c r="B36" s="50" t="s">
        <v>126</v>
      </c>
      <c r="C36" s="47">
        <v>2015</v>
      </c>
      <c r="D36" s="47">
        <v>5</v>
      </c>
      <c r="E36" s="46">
        <v>145523</v>
      </c>
      <c r="F36" s="10">
        <f t="shared" si="0"/>
        <v>29104.6</v>
      </c>
      <c r="G36" s="3" t="s">
        <v>4</v>
      </c>
      <c r="H36" s="1"/>
    </row>
    <row r="37" spans="1:8" x14ac:dyDescent="0.25">
      <c r="A37" s="1"/>
      <c r="B37" s="50" t="s">
        <v>127</v>
      </c>
      <c r="C37" s="47">
        <v>2015</v>
      </c>
      <c r="D37" s="47">
        <v>20</v>
      </c>
      <c r="E37" s="46">
        <v>110133.57</v>
      </c>
      <c r="F37" s="10">
        <f t="shared" si="0"/>
        <v>5506.6785</v>
      </c>
      <c r="G37" s="3" t="s">
        <v>4</v>
      </c>
      <c r="H37" s="1"/>
    </row>
    <row r="38" spans="1:8" x14ac:dyDescent="0.25">
      <c r="A38" s="1"/>
      <c r="B38" s="50" t="s">
        <v>128</v>
      </c>
      <c r="C38" s="47">
        <v>2015</v>
      </c>
      <c r="D38" s="47">
        <v>10</v>
      </c>
      <c r="E38" s="46">
        <v>198042.2</v>
      </c>
      <c r="F38" s="10">
        <f t="shared" si="0"/>
        <v>19804.22</v>
      </c>
      <c r="G38" s="3" t="s">
        <v>4</v>
      </c>
      <c r="H38" s="1"/>
    </row>
    <row r="39" spans="1:8" x14ac:dyDescent="0.25">
      <c r="A39" s="1"/>
      <c r="B39" s="50" t="s">
        <v>129</v>
      </c>
      <c r="C39" s="47">
        <v>2015</v>
      </c>
      <c r="D39" s="47">
        <v>50</v>
      </c>
      <c r="E39" s="46">
        <v>924319.11</v>
      </c>
      <c r="F39" s="10">
        <f t="shared" si="0"/>
        <v>18486.3822</v>
      </c>
      <c r="G39" s="3" t="s">
        <v>4</v>
      </c>
      <c r="H39" s="1"/>
    </row>
    <row r="40" spans="1:8" x14ac:dyDescent="0.25">
      <c r="A40" s="1"/>
      <c r="B40" s="93" t="s">
        <v>130</v>
      </c>
      <c r="C40" s="94"/>
      <c r="D40" s="94"/>
      <c r="E40" s="95"/>
      <c r="F40" s="18">
        <f>SUM(F10:F39)</f>
        <v>758043.35379999992</v>
      </c>
      <c r="G40" s="8" t="s">
        <v>4</v>
      </c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</sheetData>
  <sheetProtection password="C6BD" sheet="1" objects="1" scenarios="1"/>
  <mergeCells count="4">
    <mergeCell ref="B40:E4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09" t="s">
        <v>7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0" t="s">
        <v>88</v>
      </c>
      <c r="C8" s="111"/>
      <c r="D8" s="111"/>
      <c r="E8" s="111"/>
      <c r="F8" s="111"/>
      <c r="G8" s="111"/>
      <c r="H8" s="112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2971133.06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995300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1975833.06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0" t="s">
        <v>78</v>
      </c>
      <c r="C14" s="111"/>
      <c r="D14" s="111"/>
      <c r="E14" s="111"/>
      <c r="F14" s="111"/>
      <c r="G14" s="111"/>
      <c r="H14" s="112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-536633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-18000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-518633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0" t="s">
        <v>89</v>
      </c>
      <c r="C20" s="111"/>
      <c r="D20" s="111"/>
      <c r="E20" s="111"/>
      <c r="F20" s="111"/>
      <c r="G20" s="111"/>
      <c r="H20" s="112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0" t="s">
        <v>82</v>
      </c>
      <c r="C26" s="111"/>
      <c r="D26" s="111"/>
      <c r="E26" s="111"/>
      <c r="F26" s="111"/>
      <c r="G26" s="111"/>
      <c r="H26" s="112"/>
      <c r="I26" s="1"/>
    </row>
    <row r="27" spans="1:9" ht="29.25" customHeight="1" x14ac:dyDescent="0.25">
      <c r="A27" s="1"/>
      <c r="B27" s="113" t="s">
        <v>93</v>
      </c>
      <c r="C27" s="114"/>
      <c r="D27" s="114"/>
      <c r="E27" s="114"/>
      <c r="F27" s="115"/>
      <c r="G27" s="46">
        <v>86669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80000</v>
      </c>
      <c r="H28" s="3" t="s">
        <v>4</v>
      </c>
      <c r="I28" s="1"/>
    </row>
    <row r="29" spans="1:9" ht="30" customHeight="1" x14ac:dyDescent="0.25">
      <c r="A29" s="1"/>
      <c r="B29" s="110" t="s">
        <v>95</v>
      </c>
      <c r="C29" s="111"/>
      <c r="D29" s="111"/>
      <c r="E29" s="111"/>
      <c r="F29" s="112"/>
      <c r="G29" s="18">
        <f>G27-G28</f>
        <v>6669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0" t="s">
        <v>83</v>
      </c>
      <c r="C32" s="111"/>
      <c r="D32" s="111"/>
      <c r="E32" s="111"/>
      <c r="F32" s="111"/>
      <c r="G32" s="111"/>
      <c r="H32" s="112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1185203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806817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2015'!F40</f>
        <v>758043.35379999992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-475933.29240000015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4:F34"/>
    <mergeCell ref="B35:F35"/>
    <mergeCell ref="B36:F36"/>
    <mergeCell ref="B26:H26"/>
    <mergeCell ref="B29:F29"/>
    <mergeCell ref="B21:F21"/>
    <mergeCell ref="B22:F22"/>
    <mergeCell ref="B23:F23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140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09" t="s">
        <v>6</v>
      </c>
      <c r="C3" s="109"/>
      <c r="D3" s="109"/>
      <c r="E3" s="109"/>
      <c r="F3" s="109"/>
      <c r="G3" s="109"/>
      <c r="H3" s="109"/>
      <c r="I3" s="1"/>
    </row>
    <row r="4" spans="1:9" ht="15" customHeight="1" x14ac:dyDescent="0.25">
      <c r="A4" s="1"/>
      <c r="B4" s="109"/>
      <c r="C4" s="109"/>
      <c r="D4" s="109"/>
      <c r="E4" s="109"/>
      <c r="F4" s="109"/>
      <c r="G4" s="109"/>
      <c r="H4" s="10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75133575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42197097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3077222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1371188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1903647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48549154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3800095.28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3800095.28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53</v>
      </c>
      <c r="C20" s="114"/>
      <c r="D20" s="115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54</v>
      </c>
      <c r="C21" s="114"/>
      <c r="D21" s="115"/>
      <c r="E21" s="46">
        <v>-33613501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-689722.7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57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58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59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-34303223.700000003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18046025.579999998</v>
      </c>
      <c r="F28" s="6" t="s">
        <v>4</v>
      </c>
      <c r="G28" s="16">
        <f>IF(E28&lt;0,0,-E28)</f>
        <v>-18046025.579999998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131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132</v>
      </c>
      <c r="C32" s="114"/>
      <c r="D32" s="115"/>
      <c r="E32" s="46">
        <v>48343756.289999999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64</v>
      </c>
      <c r="C34" s="114"/>
      <c r="D34" s="115"/>
      <c r="E34" s="46">
        <v>9886863.3399999999</v>
      </c>
      <c r="F34" s="3" t="s">
        <v>4</v>
      </c>
      <c r="G34" s="4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58230619.629999995</v>
      </c>
      <c r="F35" s="6" t="s">
        <v>4</v>
      </c>
      <c r="G35" s="17">
        <f>-E35</f>
        <v>-58230619.629999995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-1143070.2099999934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2016-12-13T11:09:06Z</dcterms:modified>
</cp:coreProperties>
</file>