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H4" i="16"/>
  <c r="I4" i="16"/>
  <c r="F3" i="16"/>
  <c r="G3" i="16"/>
  <c r="H3" i="16"/>
  <c r="I3" i="16"/>
  <c r="K3" i="16" l="1"/>
  <c r="L3" i="16"/>
  <c r="M3" i="16"/>
  <c r="F3" i="17"/>
  <c r="G3" i="17"/>
  <c r="F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H6" i="16"/>
  <c r="I6" i="16"/>
  <c r="G5" i="16"/>
  <c r="H5" i="16"/>
  <c r="G6" i="16"/>
  <c r="I5" i="16"/>
  <c r="G5" i="17"/>
  <c r="F4" i="17"/>
  <c r="E5" i="17"/>
  <c r="G4" i="17"/>
  <c r="E4" i="17"/>
  <c r="F5" i="17"/>
  <c r="J3" i="24"/>
  <c r="F5" i="16"/>
  <c r="F6" i="16"/>
  <c r="M3" i="24" l="1"/>
  <c r="B9" i="12" s="1"/>
  <c r="B10" i="12" s="1"/>
  <c r="J3" i="16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<sst xmlns="http://schemas.openxmlformats.org/spreadsheetml/2006/main" count="117" uniqueCount="77">
  <si>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</si>
  <si>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</si>
  <si>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</si>
  <si>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</si>
  <si>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</si>
  <si>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</si>
  <si>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</si>
  <si>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</si>
  <si>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</si>
  <si>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</si>
  <si>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</si>
  <si>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</si>
  <si>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</si>
  <si>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</si>
  <si>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</si>
  <si>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</si>
  <si>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</si>
  <si>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</si>
  <si>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</si>
  <si>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</si>
  <si>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</si>
  <si>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</si>
  <si>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</si>
  <si>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</si>
  <si>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</si>
  <si>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</si>
  <si>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</si>
  <si>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</si>
  <si>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</si>
  <si>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</si>
  <si>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</si>
  <si>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</si>
  <si>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</si>
  <si>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</si>
  <si>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</si>
  <si>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</si>
  <si>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</si>
  <si>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</si>
  <si>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</si>
  <si>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</si>
  <si>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</si>
  <si>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</si>
  <si>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</si>
  <si>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</si>
  <si>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</si>
  <si>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</si>
  <si>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</si>
  <si>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</si>
  <si>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</si>
  <si>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Sociale medier (information &amp; formidling)</t>
  </si>
  <si>
    <t>Vandets dag (info og formidling</t>
  </si>
  <si>
    <t>Kundeundersøgelser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</si>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</sst>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14349169.929798149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495435.93511333334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63109.993599999994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14907715.858511481</v>
      </c>
      <c r="C5" s="62" t="s">
        <v>11</v>
      </c>
    </row>
    <row r="6" spans="1:3" x14ac:dyDescent="0.25">
      <c r="A6" s="47" t="s">
        <v>0</v>
      </c>
      <c r="B6" s="38">
        <f>Investeringer!E3</f>
        <v>38787401.122735105</v>
      </c>
      <c r="C6" s="23" t="s">
        <v>11</v>
      </c>
    </row>
    <row r="7" spans="1:3" x14ac:dyDescent="0.25">
      <c r="A7" s="4" t="s">
        <v>1</v>
      </c>
      <c r="B7" s="35">
        <f>Investeringer!F3</f>
        <v>8225386.4942379445</v>
      </c>
      <c r="C7" t="s">
        <v>11</v>
      </c>
    </row>
    <row r="8" spans="1:3" x14ac:dyDescent="0.25">
      <c r="A8" s="4" t="s">
        <v>2</v>
      </c>
      <c r="B8" s="35">
        <f>Investeringer!G3</f>
        <v>1808333.3333333335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1852378.342284</v>
      </c>
      <c r="C9" t="s">
        <v>11</v>
      </c>
    </row>
    <row r="10" spans="1:3" s="22" customFormat="1" x14ac:dyDescent="0.25">
      <c r="A10" s="3" t="s">
        <v>47</v>
      </c>
      <c r="B10" s="48">
        <f>SUM(B6:B9)</f>
        <v>50673499.292590387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1104079</v>
      </c>
      <c r="C11" t="s">
        <v>11</v>
      </c>
    </row>
    <row r="12" spans="1:3" s="22" customFormat="1" x14ac:dyDescent="0.25">
      <c r="A12" s="3" t="s">
        <v>71</v>
      </c>
      <c r="B12" s="48">
        <f>SUM(B11:B11)</f>
        <v>1104079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66685294.151101872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67275575.036750942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14308573</v>
      </c>
      <c r="C2" s="49">
        <v>0</v>
      </c>
      <c r="D2" s="49">
        <f>B2+C2</f>
        <v>14308573</v>
      </c>
      <c r="E2" s="50">
        <f>D2</f>
        <v>14308573</v>
      </c>
      <c r="F2" s="49">
        <v>14349169.929798149</v>
      </c>
      <c r="G2" s="49">
        <v>0</v>
      </c>
      <c r="H2" s="49">
        <f>F2-G2</f>
        <v>14349169.929798149</v>
      </c>
      <c r="I2" s="49">
        <f>AVERAGEIF(E2:E4,"&lt;&gt;0")</f>
        <v>14764854.055213332</v>
      </c>
      <c r="J2" s="49">
        <v>10219836.324950278</v>
      </c>
      <c r="K2" s="39">
        <f>IF(H2&gt;I2,IF(I2&gt;J2,I2,J2),H2)</f>
        <v>14349169.929798149</v>
      </c>
    </row>
    <row r="3" spans="1:11" s="23" customFormat="1" x14ac:dyDescent="0.25">
      <c r="A3" s="28">
        <v>2014</v>
      </c>
      <c r="B3" s="49">
        <v>14370635</v>
      </c>
      <c r="C3" s="49"/>
      <c r="D3" s="49">
        <f t="shared" ref="D3:D4" si="0">B3+C3</f>
        <v>14370635</v>
      </c>
      <c r="E3" s="50">
        <f>D3*Pristalsregulering!C7</f>
        <v>14382131.507999999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15360970</v>
      </c>
      <c r="C4" s="49"/>
      <c r="D4" s="49">
        <f t="shared" si="0"/>
        <v>15360970</v>
      </c>
      <c r="E4" s="50">
        <f>D4*Pristalsregulering!$C$6*Pristalsregulering!$C$7</f>
        <v>15603857.657639997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5" width="30.7109375" style="22" customWidth="1"/>
    <col min="6" max="6" width="30.7109375" style="55" customWidth="1"/>
    <col min="7" max="9" width="30.7109375" style="22" customWidth="1"/>
    <col min="10" max="10" width="30.7109375" style="55" customWidth="1"/>
    <col min="11" max="13" width="30.7109375" style="22" customWidth="1"/>
    <col min="14" max="14" width="30.7109375" style="55" customWidth="1"/>
    <col min="15" max="15" width="9.140625" hidden="1" customWidth="1"/>
    <col min="37" max="37" width="9.140625" hidden="1"/>
    <col min="94" max="94" width="9.140625" hidden="1"/>
    <col min="116" max="116" width="9.140625" hidden="1"/>
    <col min="124" max="124" width="9.140625" hidden="1"/>
    <col min="146" max="146" width="9.140625" hidden="1"/>
    <col min="173" max="173" width="9.140625" hidden="1"/>
    <col min="195" max="195" width="9.140625" hidden="1"/>
    <col min="203" max="203" width="9.140625" hidden="1"/>
    <col min="225" max="225" width="9.140625" hidden="1"/>
    <col min="233" max="233" width="9.140625" hidden="1"/>
    <col min="255" max="255" width="9.140625" hidden="1"/>
    <col min="274" max="274" width="9.140625" hidden="1"/>
    <col min="282" max="282" width="9.140625" hidden="1"/>
    <col min="304" max="304" width="9.140625" hidden="1"/>
    <col min="312" max="312" width="9.140625" hidden="1"/>
    <col min="334" max="334" width="9.140625" hidden="1"/>
    <col min="34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63" t="s">
        <v>75</v>
      </c>
      <c r="G1" s="10"/>
      <c r="H1" s="10"/>
      <c r="I1" s="10"/>
      <c r="J1" s="63" t="s">
        <v>76</v>
      </c>
      <c r="K1" s="10"/>
      <c r="L1" s="10"/>
      <c r="M1" s="10"/>
      <c r="N1" s="63"/>
    </row>
    <row r="2" spans="1:14" ht="30.75" thickTop="1" x14ac:dyDescent="0.25">
      <c r="A2" s="17" t="s">
        <v>13</v>
      </c>
      <c r="B2" s="34" t="s">
        <v>22</v>
      </c>
      <c r="C2" s="34" t="s">
        <v>49</v>
      </c>
      <c r="D2" s="34" t="s">
        <v>50</v>
      </c>
      <c r="E2" s="34" t="s">
        <v>51</v>
      </c>
      <c r="F2" s="56" t="s">
        <v>22</v>
      </c>
      <c r="G2" s="34" t="s">
        <v>49</v>
      </c>
      <c r="H2" s="34" t="s">
        <v>50</v>
      </c>
      <c r="I2" s="34" t="s">
        <v>51</v>
      </c>
      <c r="J2" s="56" t="s">
        <v>22</v>
      </c>
      <c r="K2" s="34" t="s">
        <v>49</v>
      </c>
      <c r="L2" s="34" t="s">
        <v>50</v>
      </c>
      <c r="M2" s="34" t="s">
        <v>51</v>
      </c>
      <c r="N2" s="53" t="s">
        <v>23</v>
      </c>
    </row>
    <row r="3" spans="1:14" s="22" customFormat="1" x14ac:dyDescent="0.25">
      <c r="A3" s="28">
        <v>2016</v>
      </c>
      <c r="B3" s="72"/>
      <c r="C3" s="72">
        <v>40000</v>
      </c>
      <c r="D3" s="72">
        <v>50000</v>
      </c>
      <c r="E3" s="72">
        <v>52400</v>
      </c>
      <c r="F3" s="45">
        <f>B3</f>
        <v>0</v>
      </c>
      <c r="G3" s="35">
        <f>C3</f>
        <v>40000</v>
      </c>
      <c r="H3" s="35">
        <f>D3</f>
        <v>50000</v>
      </c>
      <c r="I3" s="35">
        <f>E3</f>
        <v>52400</v>
      </c>
      <c r="J3" s="45">
        <f>IF(F4=0,0,AVERAGEIF(F4:F6,"&lt;&gt;0"))+F3</f>
        <v>353035.93511333334</v>
      </c>
      <c r="K3" s="38">
        <f>IF(G4=0,0,AVERAGEIF(G4:G6,"&lt;&gt;0"))+G3</f>
        <v>40000</v>
      </c>
      <c r="L3" s="38">
        <f>IF(H4=0,0,AVERAGEIF(H4:H6,"&lt;&gt;0"))+H3</f>
        <v>50000</v>
      </c>
      <c r="M3" s="38">
        <f>IF(I4=0,0,AVERAGEIF(I4:I6,"&lt;&gt;0"))+I3</f>
        <v>52400</v>
      </c>
      <c r="N3" s="57">
        <f>SUM(J3:M3)</f>
        <v>495435.93511333334</v>
      </c>
    </row>
    <row r="4" spans="1:14" x14ac:dyDescent="0.25">
      <c r="A4" s="28">
        <v>2015</v>
      </c>
      <c r="B4" s="35">
        <v>304279</v>
      </c>
      <c r="C4" s="35"/>
      <c r="D4" s="35"/>
      <c r="E4" s="35"/>
      <c r="F4" s="45">
        <f>B4</f>
        <v>304279</v>
      </c>
      <c r="G4" s="35">
        <f>C4</f>
        <v>0</v>
      </c>
      <c r="H4" s="35">
        <f>D4</f>
        <v>0</v>
      </c>
      <c r="I4" s="35">
        <f>E4</f>
        <v>0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317882</v>
      </c>
      <c r="C5" s="35"/>
      <c r="D5" s="35"/>
      <c r="E5" s="35"/>
      <c r="F5" s="45">
        <f>B5*Pristalsregulering!$C$7</f>
        <v>318136.30559999996</v>
      </c>
      <c r="G5" s="35">
        <f>C5*Pristalsregulering!$C$7</f>
        <v>0</v>
      </c>
      <c r="H5" s="35">
        <f>D5*Pristalsregulering!$C$7</f>
        <v>0</v>
      </c>
      <c r="I5" s="35">
        <f>E5*Pristalsregulering!$C$7</f>
        <v>0</v>
      </c>
      <c r="J5" s="45"/>
      <c r="K5" s="38"/>
      <c r="L5" s="38"/>
      <c r="M5" s="38"/>
      <c r="N5" s="45"/>
    </row>
    <row r="6" spans="1:14" x14ac:dyDescent="0.25">
      <c r="A6" s="28">
        <v>2013</v>
      </c>
      <c r="B6" s="35">
        <v>429895</v>
      </c>
      <c r="C6" s="35"/>
      <c r="D6" s="35"/>
      <c r="E6" s="35"/>
      <c r="F6" s="45">
        <f>B6*Pristalsregulering!$C$7*Pristalsregulering!$C$6</f>
        <v>436692.49973999994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0</v>
      </c>
      <c r="J6" s="45"/>
      <c r="K6" s="38"/>
      <c r="L6" s="38"/>
      <c r="M6" s="38"/>
      <c r="N6" s="45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56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20000</v>
      </c>
      <c r="C3" s="42">
        <v>51760</v>
      </c>
      <c r="D3" s="42">
        <v>0</v>
      </c>
      <c r="E3" s="41">
        <f>B3</f>
        <v>20000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63109.993599999994</v>
      </c>
    </row>
    <row r="4" spans="1:8" x14ac:dyDescent="0.25">
      <c r="A4" s="31">
        <v>2014</v>
      </c>
      <c r="B4" s="41">
        <v>19000</v>
      </c>
      <c r="C4" s="42">
        <v>39200</v>
      </c>
      <c r="D4" s="42">
        <v>0</v>
      </c>
      <c r="E4" s="41">
        <f>B4*Pristalsregulering!$C$7</f>
        <v>19015.199999999997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20800</v>
      </c>
      <c r="C5" s="42">
        <v>37600</v>
      </c>
      <c r="D5" s="42">
        <v>0</v>
      </c>
      <c r="E5" s="41">
        <f>B5*Pristalsregulering!$C$7*Pristalsregulering!$C$6</f>
        <v>21128.889599999999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35627296.770872116</v>
      </c>
      <c r="C3" s="38">
        <v>7982926.7650000006</v>
      </c>
      <c r="D3" s="40">
        <v>1808333.3333333335</v>
      </c>
      <c r="E3" s="35">
        <f>B3*Pristalsregulering!C2*Pristalsregulering!C3*Pristalsregulering!C4*Pristalsregulering!C5*Pristalsregulering!C6*Pristalsregulering!C7</f>
        <v>38787401.122735105</v>
      </c>
      <c r="F3" s="35">
        <v>8225386.4942379445</v>
      </c>
      <c r="G3" s="35">
        <f>D3</f>
        <v>1808333.3333333335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57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1743036</v>
      </c>
      <c r="D3" s="38">
        <v>0</v>
      </c>
      <c r="E3" s="40">
        <v>0</v>
      </c>
      <c r="F3" s="38">
        <f>B3</f>
        <v>0</v>
      </c>
      <c r="G3" s="38">
        <f>C3</f>
        <v>1743036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1743036</v>
      </c>
      <c r="L3" s="43">
        <f>AVERAGE(H3:H5)+AVERAGE(I3:I5)</f>
        <v>109342.342284</v>
      </c>
      <c r="M3" s="44">
        <f>SUM(J3:L3)</f>
        <v>1852378.342284</v>
      </c>
      <c r="N3" s="23"/>
    </row>
    <row r="4" spans="1:14" x14ac:dyDescent="0.25">
      <c r="A4" s="28">
        <v>2014</v>
      </c>
      <c r="B4" s="45">
        <v>0</v>
      </c>
      <c r="C4" s="38">
        <v>1509777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1510984.8215999999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1215834</v>
      </c>
      <c r="D5" s="38">
        <v>322921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1235058.7672079997</v>
      </c>
      <c r="H5" s="38">
        <f>IF(D5="","",D5*Pristalsregulering!$C$7*Pristalsregulering!$C$6)</f>
        <v>328027.02685199998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58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588855</v>
      </c>
      <c r="E2" s="42">
        <v>482701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1104079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2016-11-11T16:24:59Z</dcterms:modified>
</cp:coreProperties>
</file>